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0a09415d9e33f012/Documents/CRESCO Business - CFO/Curso Flujo de Caja para contratistas - Cresco/"/>
    </mc:Choice>
  </mc:AlternateContent>
  <xr:revisionPtr revIDLastSave="19" documentId="8_{6EAFEBEB-E9CC-43E5-BB90-483C11977486}" xr6:coauthVersionLast="47" xr6:coauthVersionMax="47" xr10:uidLastSave="{2B5777A4-BFE7-46F8-B00A-46DA63753CA2}"/>
  <bookViews>
    <workbookView xWindow="16470" yWindow="-16320" windowWidth="29040" windowHeight="15720" xr2:uid="{00000000-000D-0000-FFFF-FFFF00000000}"/>
  </bookViews>
  <sheets>
    <sheet name="Premisas" sheetId="13" r:id="rId1"/>
    <sheet name="Balance General 2023" sheetId="5" r:id="rId2"/>
    <sheet name="Estado Resultados 2023" sheetId="6" r:id="rId3"/>
    <sheet name="Insumos para Proyeccion" sheetId="7" r:id="rId4"/>
    <sheet name="Tabla de Amortizacion" sheetId="3" r:id="rId5"/>
    <sheet name="Proyeccion FDC 2024-1" sheetId="10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0" i="3" l="1"/>
  <c r="C90" i="3" s="1"/>
  <c r="C61" i="3"/>
  <c r="C70" i="3" s="1"/>
  <c r="C42" i="3"/>
  <c r="D72" i="3" s="1"/>
  <c r="C23" i="3"/>
  <c r="D37" i="3" s="1"/>
  <c r="C4" i="3"/>
  <c r="D76" i="3"/>
  <c r="D74" i="3"/>
  <c r="D51" i="3"/>
  <c r="D59" i="3"/>
  <c r="D58" i="3"/>
  <c r="D57" i="3"/>
  <c r="D52" i="3"/>
  <c r="D31" i="3"/>
  <c r="Q29" i="10"/>
  <c r="Q11" i="10"/>
  <c r="C60" i="7"/>
  <c r="D19" i="10" s="1"/>
  <c r="O59" i="7"/>
  <c r="D16" i="10"/>
  <c r="O16" i="10"/>
  <c r="N16" i="10"/>
  <c r="M16" i="10"/>
  <c r="L16" i="10"/>
  <c r="K16" i="10"/>
  <c r="I15" i="10"/>
  <c r="H15" i="10"/>
  <c r="G15" i="10"/>
  <c r="G16" i="10"/>
  <c r="F16" i="10"/>
  <c r="E16" i="10"/>
  <c r="D10" i="10"/>
  <c r="F26" i="6"/>
  <c r="G26" i="6" s="1"/>
  <c r="H26" i="6" s="1"/>
  <c r="I26" i="6" s="1"/>
  <c r="J26" i="6" s="1"/>
  <c r="K26" i="6" s="1"/>
  <c r="L26" i="6" s="1"/>
  <c r="M26" i="6" s="1"/>
  <c r="N26" i="6" s="1"/>
  <c r="O26" i="6" s="1"/>
  <c r="E26" i="6"/>
  <c r="N39" i="7"/>
  <c r="O17" i="10" s="1"/>
  <c r="M39" i="7"/>
  <c r="N17" i="10" s="1"/>
  <c r="L39" i="7"/>
  <c r="M17" i="10" s="1"/>
  <c r="K39" i="7"/>
  <c r="L17" i="10" s="1"/>
  <c r="J39" i="7"/>
  <c r="K17" i="10" s="1"/>
  <c r="I39" i="7"/>
  <c r="J17" i="10" s="1"/>
  <c r="H39" i="7"/>
  <c r="I17" i="10" s="1"/>
  <c r="G39" i="7"/>
  <c r="H17" i="10" s="1"/>
  <c r="F39" i="7"/>
  <c r="G17" i="10" s="1"/>
  <c r="E39" i="7"/>
  <c r="F17" i="10" s="1"/>
  <c r="D39" i="7"/>
  <c r="E17" i="10" s="1"/>
  <c r="C39" i="7"/>
  <c r="D17" i="10" s="1"/>
  <c r="O13" i="7"/>
  <c r="O9" i="10"/>
  <c r="N9" i="10"/>
  <c r="M9" i="10"/>
  <c r="L9" i="10"/>
  <c r="K9" i="10"/>
  <c r="J9" i="10"/>
  <c r="I9" i="10"/>
  <c r="H9" i="10"/>
  <c r="G9" i="10"/>
  <c r="F9" i="10"/>
  <c r="E9" i="10"/>
  <c r="C17" i="7"/>
  <c r="J29" i="5"/>
  <c r="K28" i="5"/>
  <c r="K27" i="5"/>
  <c r="K26" i="5"/>
  <c r="K25" i="5"/>
  <c r="K24" i="5"/>
  <c r="O9" i="6"/>
  <c r="O12" i="6" s="1"/>
  <c r="O13" i="6" s="1"/>
  <c r="N9" i="6"/>
  <c r="M9" i="6"/>
  <c r="M12" i="6" s="1"/>
  <c r="L9" i="6"/>
  <c r="K9" i="6"/>
  <c r="J9" i="6"/>
  <c r="I9" i="6"/>
  <c r="I12" i="6" s="1"/>
  <c r="I13" i="6" s="1"/>
  <c r="H9" i="6"/>
  <c r="G9" i="6"/>
  <c r="G12" i="6" s="1"/>
  <c r="G13" i="6" s="1"/>
  <c r="F9" i="6"/>
  <c r="E9" i="6"/>
  <c r="D9" i="6"/>
  <c r="O15" i="6"/>
  <c r="F15" i="6"/>
  <c r="E15" i="6"/>
  <c r="I15" i="6"/>
  <c r="L12" i="6"/>
  <c r="L13" i="6" s="1"/>
  <c r="P25" i="6"/>
  <c r="N15" i="6"/>
  <c r="D75" i="3" l="1"/>
  <c r="D73" i="3"/>
  <c r="D32" i="3"/>
  <c r="D30" i="3"/>
  <c r="C30" i="3" s="1"/>
  <c r="D53" i="3"/>
  <c r="D50" i="3"/>
  <c r="C50" i="3" s="1"/>
  <c r="C51" i="3" s="1"/>
  <c r="C52" i="3" s="1"/>
  <c r="D77" i="3"/>
  <c r="D54" i="3"/>
  <c r="D70" i="3"/>
  <c r="D78" i="3"/>
  <c r="D55" i="3"/>
  <c r="D71" i="3"/>
  <c r="C71" i="3" s="1"/>
  <c r="D56" i="3"/>
  <c r="D33" i="3"/>
  <c r="D34" i="3"/>
  <c r="D40" i="3"/>
  <c r="D35" i="3"/>
  <c r="D39" i="3"/>
  <c r="D36" i="3"/>
  <c r="D38" i="3"/>
  <c r="E70" i="3"/>
  <c r="E50" i="3"/>
  <c r="F50" i="3" s="1"/>
  <c r="L60" i="7"/>
  <c r="M19" i="10" s="1"/>
  <c r="F60" i="7"/>
  <c r="G19" i="10" s="1"/>
  <c r="N60" i="7"/>
  <c r="O19" i="10" s="1"/>
  <c r="K60" i="7"/>
  <c r="L19" i="10" s="1"/>
  <c r="M60" i="7"/>
  <c r="N19" i="10" s="1"/>
  <c r="G60" i="7"/>
  <c r="H19" i="10" s="1"/>
  <c r="E60" i="7"/>
  <c r="F19" i="10" s="1"/>
  <c r="H60" i="7"/>
  <c r="I19" i="10" s="1"/>
  <c r="D60" i="7"/>
  <c r="E19" i="10" s="1"/>
  <c r="I60" i="7"/>
  <c r="J19" i="10" s="1"/>
  <c r="J60" i="7"/>
  <c r="K19" i="10" s="1"/>
  <c r="Q17" i="10"/>
  <c r="N30" i="7"/>
  <c r="F30" i="7"/>
  <c r="O15" i="10"/>
  <c r="H16" i="10"/>
  <c r="I16" i="10"/>
  <c r="J16" i="10"/>
  <c r="D9" i="10"/>
  <c r="P26" i="6"/>
  <c r="J15" i="6"/>
  <c r="H15" i="6"/>
  <c r="L15" i="6"/>
  <c r="L22" i="6" s="1"/>
  <c r="L28" i="6" s="1"/>
  <c r="L29" i="6" s="1"/>
  <c r="K15" i="6"/>
  <c r="P24" i="6"/>
  <c r="M15" i="6"/>
  <c r="M22" i="6" s="1"/>
  <c r="M28" i="6" s="1"/>
  <c r="M29" i="6" s="1"/>
  <c r="I22" i="6"/>
  <c r="I28" i="6" s="1"/>
  <c r="I29" i="6" s="1"/>
  <c r="D15" i="6"/>
  <c r="D22" i="6" s="1"/>
  <c r="N12" i="6"/>
  <c r="M13" i="6"/>
  <c r="P9" i="6"/>
  <c r="H12" i="6"/>
  <c r="H13" i="6" s="1"/>
  <c r="P11" i="6"/>
  <c r="D12" i="6"/>
  <c r="D13" i="6" s="1"/>
  <c r="K12" i="6"/>
  <c r="K13" i="6" s="1"/>
  <c r="P10" i="6"/>
  <c r="J12" i="6"/>
  <c r="F12" i="6"/>
  <c r="O22" i="6"/>
  <c r="O28" i="6" s="1"/>
  <c r="O29" i="6" s="1"/>
  <c r="E12" i="6"/>
  <c r="P8" i="6"/>
  <c r="E51" i="3" l="1"/>
  <c r="F51" i="3" s="1"/>
  <c r="F70" i="3"/>
  <c r="E71" i="3"/>
  <c r="F71" i="3" s="1"/>
  <c r="C72" i="3"/>
  <c r="E30" i="3"/>
  <c r="C31" i="3"/>
  <c r="Q19" i="10"/>
  <c r="M10" i="10"/>
  <c r="M12" i="10" s="1"/>
  <c r="H10" i="10"/>
  <c r="H12" i="10" s="1"/>
  <c r="O58" i="7"/>
  <c r="O60" i="7" s="1"/>
  <c r="Q16" i="10"/>
  <c r="D12" i="10"/>
  <c r="Q9" i="10"/>
  <c r="H30" i="7"/>
  <c r="M30" i="7"/>
  <c r="N15" i="10"/>
  <c r="K15" i="10"/>
  <c r="J30" i="7"/>
  <c r="F10" i="10"/>
  <c r="F12" i="10" s="1"/>
  <c r="I10" i="10"/>
  <c r="I12" i="10" s="1"/>
  <c r="J15" i="10"/>
  <c r="I30" i="7"/>
  <c r="E30" i="7"/>
  <c r="F15" i="10"/>
  <c r="L30" i="7"/>
  <c r="M15" i="10"/>
  <c r="C30" i="7"/>
  <c r="K30" i="7"/>
  <c r="L15" i="10"/>
  <c r="G10" i="10"/>
  <c r="G12" i="10" s="1"/>
  <c r="D30" i="7"/>
  <c r="E15" i="10"/>
  <c r="J10" i="10"/>
  <c r="J12" i="10" s="1"/>
  <c r="G30" i="7"/>
  <c r="D17" i="7"/>
  <c r="E10" i="10"/>
  <c r="O10" i="10"/>
  <c r="O12" i="10" s="1"/>
  <c r="L10" i="10"/>
  <c r="L12" i="10" s="1"/>
  <c r="M17" i="7"/>
  <c r="N10" i="10"/>
  <c r="N12" i="10" s="1"/>
  <c r="K10" i="10"/>
  <c r="K12" i="10" s="1"/>
  <c r="N17" i="7"/>
  <c r="J17" i="7"/>
  <c r="K17" i="7"/>
  <c r="H17" i="7"/>
  <c r="G17" i="7"/>
  <c r="L17" i="7"/>
  <c r="I17" i="7"/>
  <c r="F17" i="7"/>
  <c r="O16" i="7"/>
  <c r="E17" i="7"/>
  <c r="J22" i="6"/>
  <c r="J28" i="6" s="1"/>
  <c r="J29" i="6" s="1"/>
  <c r="J13" i="6"/>
  <c r="H22" i="6"/>
  <c r="H28" i="6" s="1"/>
  <c r="H29" i="6" s="1"/>
  <c r="K22" i="6"/>
  <c r="K28" i="6" s="1"/>
  <c r="K29" i="6" s="1"/>
  <c r="N22" i="6"/>
  <c r="N28" i="6" s="1"/>
  <c r="N29" i="6" s="1"/>
  <c r="N13" i="6"/>
  <c r="F22" i="6"/>
  <c r="F28" i="6" s="1"/>
  <c r="F29" i="6" s="1"/>
  <c r="F13" i="6"/>
  <c r="E22" i="6"/>
  <c r="E28" i="6" s="1"/>
  <c r="E29" i="6" s="1"/>
  <c r="E13" i="6"/>
  <c r="P12" i="6"/>
  <c r="D28" i="6"/>
  <c r="D29" i="6" s="1"/>
  <c r="L29" i="5"/>
  <c r="L30" i="5" s="1"/>
  <c r="L13" i="5"/>
  <c r="M10" i="5" s="1"/>
  <c r="J13" i="5"/>
  <c r="K12" i="5"/>
  <c r="K11" i="5"/>
  <c r="K10" i="5"/>
  <c r="K9" i="5"/>
  <c r="K8" i="5"/>
  <c r="E72" i="3" l="1"/>
  <c r="F72" i="3" s="1"/>
  <c r="C73" i="3"/>
  <c r="C32" i="3"/>
  <c r="E31" i="3"/>
  <c r="F31" i="3" s="1"/>
  <c r="F30" i="3"/>
  <c r="E12" i="10"/>
  <c r="Q10" i="10"/>
  <c r="Q15" i="10"/>
  <c r="M8" i="5"/>
  <c r="M13" i="5"/>
  <c r="M12" i="5"/>
  <c r="J14" i="5"/>
  <c r="M9" i="5"/>
  <c r="M11" i="5"/>
  <c r="L14" i="5"/>
  <c r="M24" i="5"/>
  <c r="M25" i="5"/>
  <c r="M26" i="5"/>
  <c r="M28" i="5"/>
  <c r="M29" i="5"/>
  <c r="J30" i="5"/>
  <c r="M27" i="5"/>
  <c r="O28" i="7"/>
  <c r="O14" i="7"/>
  <c r="K29" i="5"/>
  <c r="K30" i="5" s="1"/>
  <c r="K13" i="5"/>
  <c r="K14" i="5" s="1"/>
  <c r="C74" i="3" l="1"/>
  <c r="E73" i="3"/>
  <c r="F73" i="3" s="1"/>
  <c r="E32" i="3"/>
  <c r="F32" i="3" s="1"/>
  <c r="C33" i="3"/>
  <c r="C53" i="3"/>
  <c r="E52" i="3"/>
  <c r="F52" i="3" s="1"/>
  <c r="Q12" i="10"/>
  <c r="O15" i="7"/>
  <c r="O17" i="7" s="1"/>
  <c r="O29" i="7"/>
  <c r="O30" i="7" s="1"/>
  <c r="E74" i="3" l="1"/>
  <c r="F74" i="3" s="1"/>
  <c r="C75" i="3"/>
  <c r="E33" i="3"/>
  <c r="F33" i="3" s="1"/>
  <c r="C34" i="3"/>
  <c r="E90" i="3"/>
  <c r="F90" i="3" s="1"/>
  <c r="C91" i="3"/>
  <c r="E53" i="3"/>
  <c r="F53" i="3" s="1"/>
  <c r="C54" i="3"/>
  <c r="O10" i="7"/>
  <c r="O38" i="7"/>
  <c r="O37" i="7"/>
  <c r="N51" i="7"/>
  <c r="O18" i="10" s="1"/>
  <c r="M51" i="7"/>
  <c r="N18" i="10" s="1"/>
  <c r="L51" i="7"/>
  <c r="M18" i="10" s="1"/>
  <c r="K51" i="7"/>
  <c r="L18" i="10" s="1"/>
  <c r="J51" i="7"/>
  <c r="K18" i="10" s="1"/>
  <c r="I51" i="7"/>
  <c r="J18" i="10" s="1"/>
  <c r="H51" i="7"/>
  <c r="I18" i="10" s="1"/>
  <c r="G51" i="7"/>
  <c r="H18" i="10" s="1"/>
  <c r="F51" i="7"/>
  <c r="G18" i="10" s="1"/>
  <c r="E51" i="7"/>
  <c r="F18" i="10" s="1"/>
  <c r="D51" i="7"/>
  <c r="E18" i="10" s="1"/>
  <c r="C51" i="7"/>
  <c r="D18" i="10" s="1"/>
  <c r="D21" i="10" s="1"/>
  <c r="O50" i="7"/>
  <c r="O49" i="7"/>
  <c r="O47" i="7"/>
  <c r="O46" i="7"/>
  <c r="O24" i="7"/>
  <c r="C16" i="5"/>
  <c r="C12" i="5"/>
  <c r="F11" i="5"/>
  <c r="F14" i="5" s="1"/>
  <c r="F19" i="5" s="1"/>
  <c r="K21" i="10" l="1"/>
  <c r="K23" i="10" s="1"/>
  <c r="M21" i="10"/>
  <c r="M23" i="10" s="1"/>
  <c r="F21" i="10"/>
  <c r="F23" i="10" s="1"/>
  <c r="N21" i="10"/>
  <c r="N23" i="10" s="1"/>
  <c r="O21" i="10"/>
  <c r="O23" i="10" s="1"/>
  <c r="H21" i="10"/>
  <c r="H23" i="10" s="1"/>
  <c r="G21" i="10"/>
  <c r="G23" i="10" s="1"/>
  <c r="I21" i="10"/>
  <c r="I23" i="10" s="1"/>
  <c r="L21" i="10"/>
  <c r="L23" i="10" s="1"/>
  <c r="E21" i="10"/>
  <c r="E23" i="10" s="1"/>
  <c r="J21" i="10"/>
  <c r="J23" i="10" s="1"/>
  <c r="C76" i="3"/>
  <c r="E75" i="3"/>
  <c r="F75" i="3" s="1"/>
  <c r="C35" i="3"/>
  <c r="E35" i="3" s="1"/>
  <c r="E34" i="3"/>
  <c r="F34" i="3" s="1"/>
  <c r="Q18" i="10"/>
  <c r="E91" i="3"/>
  <c r="F91" i="3" s="1"/>
  <c r="C92" i="3"/>
  <c r="C55" i="3"/>
  <c r="E54" i="3"/>
  <c r="F54" i="3" s="1"/>
  <c r="O39" i="7"/>
  <c r="C19" i="5"/>
  <c r="O51" i="7"/>
  <c r="E76" i="3" l="1"/>
  <c r="F76" i="3" s="1"/>
  <c r="C77" i="3"/>
  <c r="C36" i="3"/>
  <c r="F35" i="3"/>
  <c r="D23" i="10"/>
  <c r="Q21" i="10"/>
  <c r="E92" i="3"/>
  <c r="F92" i="3" s="1"/>
  <c r="C93" i="3"/>
  <c r="C56" i="3"/>
  <c r="E55" i="3"/>
  <c r="F55" i="3" s="1"/>
  <c r="P16" i="6"/>
  <c r="P17" i="6"/>
  <c r="P20" i="6"/>
  <c r="P18" i="6"/>
  <c r="P21" i="6"/>
  <c r="P19" i="6"/>
  <c r="G15" i="6"/>
  <c r="G22" i="6" s="1"/>
  <c r="E36" i="3" l="1"/>
  <c r="F36" i="3" s="1"/>
  <c r="C37" i="3"/>
  <c r="C78" i="3"/>
  <c r="E78" i="3" s="1"/>
  <c r="F78" i="3" s="1"/>
  <c r="E77" i="3"/>
  <c r="F77" i="3" s="1"/>
  <c r="Q23" i="10"/>
  <c r="E93" i="3"/>
  <c r="F93" i="3" s="1"/>
  <c r="C94" i="3"/>
  <c r="C57" i="3"/>
  <c r="E56" i="3"/>
  <c r="F56" i="3" s="1"/>
  <c r="G28" i="6"/>
  <c r="G29" i="6" s="1"/>
  <c r="P22" i="6"/>
  <c r="P28" i="6" s="1"/>
  <c r="P29" i="6" s="1"/>
  <c r="P15" i="6"/>
  <c r="C38" i="3" l="1"/>
  <c r="E37" i="3"/>
  <c r="F37" i="3" s="1"/>
  <c r="C95" i="3"/>
  <c r="E94" i="3"/>
  <c r="F94" i="3" s="1"/>
  <c r="E57" i="3"/>
  <c r="F57" i="3" s="1"/>
  <c r="C58" i="3"/>
  <c r="C39" i="3" l="1"/>
  <c r="E38" i="3"/>
  <c r="F38" i="3" s="1"/>
  <c r="E95" i="3"/>
  <c r="F95" i="3" s="1"/>
  <c r="C96" i="3"/>
  <c r="C59" i="3"/>
  <c r="E59" i="3" s="1"/>
  <c r="F59" i="3" s="1"/>
  <c r="E58" i="3"/>
  <c r="F58" i="3" s="1"/>
  <c r="E39" i="3" l="1"/>
  <c r="F39" i="3" s="1"/>
  <c r="C40" i="3"/>
  <c r="E40" i="3" s="1"/>
  <c r="F40" i="3" s="1"/>
  <c r="C97" i="3"/>
  <c r="E97" i="3" s="1"/>
  <c r="F97" i="3" s="1"/>
  <c r="E96" i="3"/>
  <c r="F96" i="3" s="1"/>
  <c r="D20" i="3"/>
  <c r="D113" i="3" s="1"/>
  <c r="N27" i="10" s="1"/>
  <c r="D16" i="3"/>
  <c r="D109" i="3" s="1"/>
  <c r="J27" i="10" s="1"/>
  <c r="D14" i="3"/>
  <c r="D107" i="3" s="1"/>
  <c r="H27" i="10" s="1"/>
  <c r="D13" i="3"/>
  <c r="D106" i="3" s="1"/>
  <c r="D21" i="3"/>
  <c r="D114" i="3" s="1"/>
  <c r="O27" i="10" s="1"/>
  <c r="D10" i="3"/>
  <c r="D103" i="3" s="1"/>
  <c r="D27" i="10" s="1"/>
  <c r="D11" i="3"/>
  <c r="D104" i="3" s="1"/>
  <c r="C10" i="3"/>
  <c r="C103" i="3" s="1"/>
  <c r="D15" i="3"/>
  <c r="D108" i="3" s="1"/>
  <c r="I27" i="10" s="1"/>
  <c r="D19" i="3"/>
  <c r="D17" i="3"/>
  <c r="D110" i="3" s="1"/>
  <c r="K27" i="10" s="1"/>
  <c r="D18" i="3"/>
  <c r="D12" i="3"/>
  <c r="D105" i="3" s="1"/>
  <c r="F27" i="10" s="1"/>
  <c r="C11" i="3" l="1"/>
  <c r="C12" i="3" s="1"/>
  <c r="C104" i="3"/>
  <c r="E11" i="3"/>
  <c r="E104" i="3" s="1"/>
  <c r="E28" i="10" s="1"/>
  <c r="E27" i="10"/>
  <c r="Q26" i="10"/>
  <c r="D111" i="3"/>
  <c r="L27" i="10" s="1"/>
  <c r="D112" i="3"/>
  <c r="M27" i="10" s="1"/>
  <c r="E10" i="3"/>
  <c r="E30" i="10" l="1"/>
  <c r="F10" i="3"/>
  <c r="F103" i="3" s="1"/>
  <c r="E103" i="3"/>
  <c r="D115" i="3"/>
  <c r="Q27" i="10"/>
  <c r="F11" i="3"/>
  <c r="F104" i="3" s="1"/>
  <c r="C105" i="3"/>
  <c r="C13" i="3"/>
  <c r="E12" i="3"/>
  <c r="C14" i="3" l="1"/>
  <c r="C106" i="3"/>
  <c r="E13" i="3"/>
  <c r="E105" i="3"/>
  <c r="F28" i="10" s="1"/>
  <c r="F30" i="10" s="1"/>
  <c r="F12" i="3"/>
  <c r="F105" i="3" s="1"/>
  <c r="D28" i="10"/>
  <c r="D30" i="10" l="1"/>
  <c r="F13" i="3"/>
  <c r="F106" i="3" s="1"/>
  <c r="E106" i="3"/>
  <c r="E14" i="3"/>
  <c r="C15" i="3"/>
  <c r="C107" i="3"/>
  <c r="E15" i="3" l="1"/>
  <c r="C108" i="3"/>
  <c r="C16" i="3"/>
  <c r="G28" i="10"/>
  <c r="E107" i="3"/>
  <c r="H28" i="10" s="1"/>
  <c r="H30" i="10" s="1"/>
  <c r="F14" i="3"/>
  <c r="F107" i="3" s="1"/>
  <c r="D32" i="10"/>
  <c r="E6" i="10" s="1"/>
  <c r="E32" i="10" s="1"/>
  <c r="F6" i="10" s="1"/>
  <c r="F32" i="10" s="1"/>
  <c r="G6" i="10" s="1"/>
  <c r="E108" i="3" l="1"/>
  <c r="F15" i="3"/>
  <c r="F108" i="3" s="1"/>
  <c r="G30" i="10"/>
  <c r="G32" i="10" s="1"/>
  <c r="H6" i="10" s="1"/>
  <c r="H32" i="10" s="1"/>
  <c r="I6" i="10" s="1"/>
  <c r="E16" i="3"/>
  <c r="C17" i="3"/>
  <c r="C109" i="3"/>
  <c r="I28" i="10" l="1"/>
  <c r="C18" i="3"/>
  <c r="E17" i="3"/>
  <c r="C110" i="3"/>
  <c r="E109" i="3"/>
  <c r="J28" i="10" s="1"/>
  <c r="J30" i="10" s="1"/>
  <c r="F16" i="3"/>
  <c r="F109" i="3" s="1"/>
  <c r="I30" i="10" l="1"/>
  <c r="E110" i="3"/>
  <c r="K28" i="10" s="1"/>
  <c r="K30" i="10" s="1"/>
  <c r="F17" i="3"/>
  <c r="F110" i="3" s="1"/>
  <c r="E18" i="3"/>
  <c r="C111" i="3"/>
  <c r="C19" i="3"/>
  <c r="I32" i="10" l="1"/>
  <c r="J6" i="10" s="1"/>
  <c r="J32" i="10" s="1"/>
  <c r="K6" i="10" s="1"/>
  <c r="K32" i="10" s="1"/>
  <c r="L6" i="10" s="1"/>
  <c r="C112" i="3"/>
  <c r="E19" i="3"/>
  <c r="C20" i="3"/>
  <c r="E111" i="3"/>
  <c r="L28" i="10" s="1"/>
  <c r="F18" i="3"/>
  <c r="F111" i="3" s="1"/>
  <c r="L30" i="10" l="1"/>
  <c r="C21" i="3"/>
  <c r="E20" i="3"/>
  <c r="C113" i="3"/>
  <c r="E112" i="3"/>
  <c r="M28" i="10" s="1"/>
  <c r="M30" i="10" s="1"/>
  <c r="F19" i="3"/>
  <c r="F112" i="3" s="1"/>
  <c r="L32" i="10" l="1"/>
  <c r="M6" i="10" s="1"/>
  <c r="M32" i="10" s="1"/>
  <c r="N6" i="10" s="1"/>
  <c r="E113" i="3"/>
  <c r="N28" i="10" s="1"/>
  <c r="F20" i="3"/>
  <c r="F113" i="3" s="1"/>
  <c r="E21" i="3"/>
  <c r="C114" i="3"/>
  <c r="N30" i="10" l="1"/>
  <c r="N32" i="10" s="1"/>
  <c r="O6" i="10" s="1"/>
  <c r="E114" i="3"/>
  <c r="F21" i="3"/>
  <c r="F114" i="3" s="1"/>
  <c r="F115" i="3" s="1"/>
  <c r="O28" i="10" l="1"/>
  <c r="E115" i="3"/>
  <c r="O30" i="10" l="1"/>
  <c r="Q28" i="10"/>
  <c r="Q30" i="10" l="1"/>
  <c r="O32" i="10"/>
</calcChain>
</file>

<file path=xl/sharedStrings.xml><?xml version="1.0" encoding="utf-8"?>
<sst xmlns="http://schemas.openxmlformats.org/spreadsheetml/2006/main" count="303" uniqueCount="158">
  <si>
    <t>Total</t>
  </si>
  <si>
    <t>Compras</t>
  </si>
  <si>
    <t>Ingresos</t>
  </si>
  <si>
    <t>FLUJO DE CAJA PROYECTADO</t>
  </si>
  <si>
    <t>Acumulado</t>
  </si>
  <si>
    <t xml:space="preserve">Saldo Inicial </t>
  </si>
  <si>
    <t>Cobranzas al Contado</t>
  </si>
  <si>
    <t>Cobranza a crédito</t>
  </si>
  <si>
    <t>Otros Ingresos</t>
  </si>
  <si>
    <t>Egresos</t>
  </si>
  <si>
    <t>Pago a proveedores (contado)</t>
  </si>
  <si>
    <t>Pago a proveedores (crédito)</t>
  </si>
  <si>
    <t xml:space="preserve">Pago al personal </t>
  </si>
  <si>
    <t>Pago de Gastos operativos</t>
  </si>
  <si>
    <t>Pago de impuestos</t>
  </si>
  <si>
    <t xml:space="preserve">Financiamiento </t>
  </si>
  <si>
    <t>Intereses</t>
  </si>
  <si>
    <t>TABLA DE AMORTIZACION PRESTAMO BANCARIO</t>
  </si>
  <si>
    <t>Capital</t>
  </si>
  <si>
    <t>Tasa</t>
  </si>
  <si>
    <t>Plazo</t>
  </si>
  <si>
    <t>Cuota</t>
  </si>
  <si>
    <t>Fecha liquidación:</t>
  </si>
  <si>
    <t>Amortización</t>
  </si>
  <si>
    <t>Estado de Situación Financiera</t>
  </si>
  <si>
    <t>ACTIVO</t>
  </si>
  <si>
    <t>PASIVO</t>
  </si>
  <si>
    <t>Efectivos y equivalentes</t>
  </si>
  <si>
    <t>Cuentas por pagar</t>
  </si>
  <si>
    <t>Cuentas por cobrar</t>
  </si>
  <si>
    <t>Otras cuentas por cobrar</t>
  </si>
  <si>
    <t>Impuestos por pagar</t>
  </si>
  <si>
    <t>Inventario</t>
  </si>
  <si>
    <t>Total Pasivo Circulante</t>
  </si>
  <si>
    <t>Total Activo Circulante</t>
  </si>
  <si>
    <t>Deudas a largo plazo</t>
  </si>
  <si>
    <t>Maquinarias y equipos</t>
  </si>
  <si>
    <t>TOTAL PASIVO</t>
  </si>
  <si>
    <t>Depreciación acumulada</t>
  </si>
  <si>
    <t>Neto Activos fijos</t>
  </si>
  <si>
    <t>PATRIMONIO</t>
  </si>
  <si>
    <t>Resultados Acumulados</t>
  </si>
  <si>
    <t>TOTAL ACTIVOS</t>
  </si>
  <si>
    <t>TOTAL PASIVO Y PATRIMONIO</t>
  </si>
  <si>
    <t>Estado de Resultados</t>
  </si>
  <si>
    <t>Costos</t>
  </si>
  <si>
    <t>Costo labor directa</t>
  </si>
  <si>
    <t>Mercadeo y Publicidad</t>
  </si>
  <si>
    <t>Otros</t>
  </si>
  <si>
    <t>Gastos generales</t>
  </si>
  <si>
    <t>Costo labor indirecta</t>
  </si>
  <si>
    <t>Arrendamiento</t>
  </si>
  <si>
    <t>Servicios de TI</t>
  </si>
  <si>
    <t>Mantenimiento</t>
  </si>
  <si>
    <t>Capacitación</t>
  </si>
  <si>
    <t>EBITDA</t>
  </si>
  <si>
    <t>Costo de financiamiento</t>
  </si>
  <si>
    <t>Depreciación</t>
  </si>
  <si>
    <t>Impuestos</t>
  </si>
  <si>
    <t>PROYECCION DE VENTAS</t>
  </si>
  <si>
    <t>PROYECCION DE OTROS GASTOS</t>
  </si>
  <si>
    <t>TOTAL</t>
  </si>
  <si>
    <t>PROYECCION DE SUELDOS Y SALARIOS</t>
  </si>
  <si>
    <t>Labor directa</t>
  </si>
  <si>
    <t>Labor indirecta</t>
  </si>
  <si>
    <t>% Margen neto</t>
  </si>
  <si>
    <t>CUENTAS POR COBRAR</t>
  </si>
  <si>
    <t>Proveedor</t>
  </si>
  <si>
    <t>Monto Vencido</t>
  </si>
  <si>
    <t>Monto no Vencido</t>
  </si>
  <si>
    <t>Total por cobrar</t>
  </si>
  <si>
    <t>%</t>
  </si>
  <si>
    <t>% Vencido y No Vencido</t>
  </si>
  <si>
    <t>CUENTAS POR PAGAR</t>
  </si>
  <si>
    <t>Total por pagar</t>
  </si>
  <si>
    <t>TOTAL NETO A PAGAR</t>
  </si>
  <si>
    <t>Obligaciones laborales por pagar</t>
  </si>
  <si>
    <t>Amortización a deuda</t>
  </si>
  <si>
    <t>Saldo final</t>
  </si>
  <si>
    <t>Saldo Operativo</t>
  </si>
  <si>
    <t>Total cobranzas</t>
  </si>
  <si>
    <t>Total pagos</t>
  </si>
  <si>
    <t>BALANCE GENERAL 2023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</si>
  <si>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</si>
  <si>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</si>
  <si>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</si>
  <si>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</si>
  <si>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</si>
  <si>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</si>
  <si>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</si>
  <si>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</si>
  <si>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</si>
  <si>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</si>
  <si>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</si>
  <si>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</si>
  <si>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</si>
  <si>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al 31 de diciembre 2023</t>
  </si>
  <si>
    <t>Se suministra el Estado de Situación Financiera o Balance General y el Estado de Resultado del año 2023.</t>
  </si>
  <si>
    <t>CORTOCIRCUITO LLC</t>
  </si>
  <si>
    <t>Del 01 de enero 2020 al 31 de diciembre 2023</t>
  </si>
  <si>
    <t>Cortocircuito LLC</t>
  </si>
  <si>
    <t>Costos materiales</t>
  </si>
  <si>
    <t>UTILIDAD BRUTA</t>
  </si>
  <si>
    <t>UTILIDAD NETA</t>
  </si>
  <si>
    <r>
      <t>La empresa</t>
    </r>
    <r>
      <rPr>
        <b/>
        <sz val="11"/>
        <color rgb="FF000000"/>
        <rFont val="Arial"/>
        <family val="2"/>
      </rPr>
      <t xml:space="preserve">  Cortocircuito LLC</t>
    </r>
    <r>
      <rPr>
        <sz val="11"/>
        <color rgb="FF000000"/>
        <rFont val="Arial"/>
        <family val="2"/>
      </rPr>
      <t xml:space="preserve"> requiere estimar el Flujo de Caja para el periodo ene 2024 - dic 2024, tomando en consideración las siguientes premisas:</t>
    </r>
  </si>
  <si>
    <t>La política de pagos a los proveedores, es cancelar el 40% de contado, y el otro 60% se cancela en un plazo de 30 días.</t>
  </si>
  <si>
    <t>Tomar en cuenta que el saldo pendiente por pagar al cierre de diciembre 2023, se cancela en su totalidad en el mes de enero 2024.</t>
  </si>
  <si>
    <t>INFORMACION DE LA EMPRESA:</t>
  </si>
  <si>
    <t>De contado 30%</t>
  </si>
  <si>
    <t>AÑO 2024</t>
  </si>
  <si>
    <t>Aria Electrical</t>
  </si>
  <si>
    <t>World Electric</t>
  </si>
  <si>
    <t>J&amp;M Electric Supply</t>
  </si>
  <si>
    <t>Mayer Electric Supply</t>
  </si>
  <si>
    <t>Batson-Cook</t>
  </si>
  <si>
    <t>McCarthy</t>
  </si>
  <si>
    <t>Rusell</t>
  </si>
  <si>
    <t>Brasfield &amp; Gorrie</t>
  </si>
  <si>
    <t>Debe considerarse que el saldo de cuentas por cobrar reflejado al cierre del 2023, se cobrará segun lo indicado en el punto 3</t>
  </si>
  <si>
    <t>30 dias 35%</t>
  </si>
  <si>
    <t>60 dias 35%</t>
  </si>
  <si>
    <t>ENERO 2024 - DICIEMBRE 2024</t>
  </si>
  <si>
    <t>La empresa realiza 30% de las ventas de contado y el 70% (empresas grandes) a crédito a un plazo de 30 días, pero el 50% de estos clientes realmente pagan en 60 días</t>
  </si>
  <si>
    <t>Cuentas x cobrar 2023</t>
  </si>
  <si>
    <t>La empresa tiene alta rotación de personal, la gerente de proyectos que trabajo hasta Diciembre 2023, no envió los pay apps a los clientes antes de irse.</t>
  </si>
  <si>
    <t>PROYECCION DE COMPRAS DE MATERIALES</t>
  </si>
  <si>
    <t>Se proyecta que para el 2024 las ventas regulares y la compra de materiales aumentarán en un 18%</t>
  </si>
  <si>
    <t>De contado 40%</t>
  </si>
  <si>
    <t>a 30 días 60%</t>
  </si>
  <si>
    <t>Los gastos generales tendrán un aumento del 5% para el año 2024</t>
  </si>
  <si>
    <t>No habrá aumento de sueldos y salarios para el año 2024</t>
  </si>
  <si>
    <t>Se pagarán $112,182.11 en el mes Mayo por concepto de Impuesto a la Renta año 2023</t>
  </si>
  <si>
    <t>TOTAL EGRESOS</t>
  </si>
  <si>
    <t>TOTAL INGRESOS</t>
  </si>
  <si>
    <t>Cuentas x Pagar 2023</t>
  </si>
  <si>
    <t>Proyección de Cuentas x Cobrar</t>
  </si>
  <si>
    <t>Proyección de Cuentas x Pagar</t>
  </si>
  <si>
    <t>Para el caso práctico asumiremos que hoy en 1 de Enero 2024</t>
  </si>
  <si>
    <t>Recaudaremos y pagaremos 7% por concepto de impuesto a las ventas, al 70% del ingreso mensual</t>
  </si>
  <si>
    <t>PROYECCION DE IMPUESTOS</t>
  </si>
  <si>
    <t>Impuesto a la venta</t>
  </si>
  <si>
    <t>Impuesto a la Renta</t>
  </si>
  <si>
    <t>TOTAL FINANCIAMIENTO</t>
  </si>
  <si>
    <t>12 meses</t>
  </si>
  <si>
    <t>Interes</t>
  </si>
  <si>
    <t>Saldo</t>
  </si>
  <si>
    <t>Linea de crédito</t>
  </si>
  <si>
    <r>
      <rPr>
        <sz val="18"/>
        <color theme="0"/>
        <rFont val="Arial"/>
        <family val="2"/>
        <scheme val="major"/>
      </rPr>
      <t xml:space="preserve">Insumos para proyección de </t>
    </r>
    <r>
      <rPr>
        <b/>
        <sz val="18"/>
        <color theme="0"/>
        <rFont val="Arial"/>
        <family val="2"/>
        <scheme val="major"/>
      </rPr>
      <t>Flujo de Caja</t>
    </r>
  </si>
  <si>
    <t>Ventas (Facturación)</t>
  </si>
  <si>
    <t>Aporte de Socios</t>
  </si>
  <si>
    <t>TOTAL PRESTAMOS BANCARIOS</t>
  </si>
  <si>
    <t>Linea de Crédito $300K</t>
  </si>
  <si>
    <t xml:space="preserve">Imprevistos </t>
  </si>
  <si>
    <t>El dueño de la empresa ha decidido retirar $200K en Enero como adelanto de utilidades año 2024</t>
  </si>
  <si>
    <t>Se dañaron algunos equipos y hubo que destinar $150K para reponerlos en Mayo</t>
  </si>
  <si>
    <t>Determine si hace falta o no solicitar préstamos bancarios al 7% anual. Calcular monto y agregarlo en el mes que corresponde</t>
  </si>
  <si>
    <t>Premisas del caso práctico</t>
  </si>
  <si>
    <t>Proyecte el Flujo de Caja para todo 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</si>
</sst>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3" formatCode="_(* #,##0.00_);_(* \(#,##0.00\);_(* &quot;-&quot;??_);_(@_)"/>
    <numFmt numFmtId="164" formatCode="_ * #,##0.00_ ;_ * \-#,##0.00_ ;_ * &quot;-&quot;??_ ;_ @_ "/>
    <numFmt numFmtId="165" formatCode="mmm\-d"/>
    <numFmt numFmtId="166" formatCode="_ * #,##0_ ;_ * \-#,##0_ ;_ * &quot;-&quot;??_ ;_ @_ "/>
  </numFmts>
  <fonts count="45">
    <font>
      <sz val="10"/>
      <color rgb="FF00000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&quot;Calibri Light&quot;"/>
    </font>
    <font>
      <b/>
      <sz val="10"/>
      <color rgb="FF000000"/>
      <name val="&quot;Calibri Light&quot;"/>
    </font>
    <font>
      <sz val="11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&quot;Calibri Light&quot;"/>
    </font>
    <font>
      <sz val="10"/>
      <color rgb="FFFF0000"/>
      <name val="Arial"/>
      <family val="2"/>
    </font>
    <font>
      <sz val="10"/>
      <color rgb="FFFF0000"/>
      <name val="&quot;Calibri Light&quot;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sz val="11"/>
      <color rgb="FFFF0000"/>
      <name val="Calibri Light"/>
      <family val="2"/>
    </font>
    <font>
      <b/>
      <sz val="11"/>
      <color theme="1"/>
      <name val="Calibri Light"/>
      <family val="2"/>
    </font>
    <font>
      <sz val="12"/>
      <color theme="1"/>
      <name val="Arial"/>
      <family val="2"/>
      <scheme val="minor"/>
    </font>
    <font>
      <sz val="12"/>
      <color theme="1"/>
      <name val="Calibri Light"/>
      <family val="2"/>
    </font>
    <font>
      <b/>
      <sz val="11"/>
      <color rgb="FFFF0000"/>
      <name val="Calibri Light"/>
      <family val="2"/>
    </font>
    <font>
      <sz val="10"/>
      <color theme="1"/>
      <name val="Calibri Light"/>
      <family val="2"/>
    </font>
    <font>
      <b/>
      <sz val="10"/>
      <color rgb="FFFF0000"/>
      <name val="Calibri Light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b/>
      <sz val="11"/>
      <color rgb="FF000000"/>
      <name val="Arial"/>
      <family val="2"/>
    </font>
    <font>
      <b/>
      <sz val="12"/>
      <name val="Calibri Light"/>
      <family val="2"/>
    </font>
    <font>
      <b/>
      <sz val="10"/>
      <name val="Calibri Light"/>
      <family val="2"/>
    </font>
    <font>
      <b/>
      <sz val="10"/>
      <color rgb="FFFF0000"/>
      <name val="&quot;Calibri Light&quot;"/>
    </font>
    <font>
      <b/>
      <sz val="9"/>
      <name val="Arial"/>
      <family val="2"/>
    </font>
    <font>
      <b/>
      <sz val="16"/>
      <color theme="0"/>
      <name val="Arial"/>
      <family val="2"/>
    </font>
    <font>
      <sz val="11"/>
      <name val="Arial"/>
      <family val="2"/>
    </font>
    <font>
      <sz val="8"/>
      <color rgb="FF000000"/>
      <name val="Arial"/>
      <family val="2"/>
    </font>
    <font>
      <sz val="10"/>
      <name val="&quot;Calibri Light&quot;"/>
    </font>
    <font>
      <b/>
      <sz val="11"/>
      <name val="Arial"/>
      <family val="2"/>
    </font>
    <font>
      <b/>
      <sz val="12"/>
      <color rgb="FF000000"/>
      <name val="Arial"/>
      <family val="2"/>
      <scheme val="major"/>
    </font>
    <font>
      <sz val="12"/>
      <color rgb="FF000000"/>
      <name val="Arial"/>
      <family val="2"/>
      <scheme val="major"/>
    </font>
    <font>
      <sz val="10"/>
      <color rgb="FF000000"/>
      <name val="Arial"/>
      <family val="2"/>
      <scheme val="major"/>
    </font>
    <font>
      <b/>
      <sz val="12"/>
      <color theme="0"/>
      <name val="Arial"/>
      <family val="2"/>
      <scheme val="major"/>
    </font>
    <font>
      <b/>
      <sz val="18"/>
      <color theme="0"/>
      <name val="Arial"/>
      <family val="2"/>
      <scheme val="major"/>
    </font>
    <font>
      <sz val="18"/>
      <color theme="0"/>
      <name val="Arial"/>
      <family val="2"/>
      <scheme val="major"/>
    </font>
    <font>
      <sz val="12"/>
      <name val="Arial"/>
      <family val="2"/>
    </font>
    <font>
      <sz val="12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rgb="FFF9C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rgb="FFFCE5CD"/>
      </patternFill>
    </fill>
    <fill>
      <patternFill patternType="solid">
        <fgColor theme="1" tint="0.249977111117893"/>
        <bgColor rgb="FFFCE5CD"/>
      </patternFill>
    </fill>
    <fill>
      <patternFill patternType="solid">
        <fgColor theme="3" tint="0.249977111117893"/>
        <bgColor rgb="FFF9CB9C"/>
      </patternFill>
    </fill>
    <fill>
      <patternFill patternType="solid">
        <fgColor theme="3" tint="0.249977111117893"/>
        <bgColor rgb="FFFCE5CD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rgb="FFF9CB9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</borders>
  <cellStyleXfs count="4">
    <xf numFmtId="0" fontId="0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222">
    <xf numFmtId="0" fontId="0" fillId="0" borderId="0" xfId="0"/>
    <xf numFmtId="0" fontId="2" fillId="0" borderId="5" xfId="0" applyFont="1" applyBorder="1"/>
    <xf numFmtId="3" fontId="1" fillId="0" borderId="0" xfId="0" applyNumberFormat="1" applyFont="1"/>
    <xf numFmtId="0" fontId="1" fillId="0" borderId="0" xfId="0" applyFont="1"/>
    <xf numFmtId="3" fontId="3" fillId="0" borderId="0" xfId="0" applyNumberFormat="1" applyFont="1"/>
    <xf numFmtId="0" fontId="7" fillId="0" borderId="0" xfId="0" applyFont="1"/>
    <xf numFmtId="0" fontId="10" fillId="0" borderId="4" xfId="0" applyFont="1" applyBorder="1"/>
    <xf numFmtId="0" fontId="10" fillId="0" borderId="0" xfId="0" applyFont="1"/>
    <xf numFmtId="0" fontId="2" fillId="0" borderId="4" xfId="0" applyFont="1" applyBorder="1"/>
    <xf numFmtId="3" fontId="2" fillId="0" borderId="0" xfId="0" applyNumberFormat="1" applyFont="1"/>
    <xf numFmtId="3" fontId="2" fillId="0" borderId="5" xfId="0" applyNumberFormat="1" applyFont="1" applyBorder="1"/>
    <xf numFmtId="0" fontId="2" fillId="0" borderId="0" xfId="0" applyFont="1"/>
    <xf numFmtId="3" fontId="2" fillId="0" borderId="8" xfId="0" applyNumberFormat="1" applyFont="1" applyBorder="1"/>
    <xf numFmtId="3" fontId="2" fillId="0" borderId="7" xfId="0" applyNumberFormat="1" applyFont="1" applyBorder="1"/>
    <xf numFmtId="3" fontId="3" fillId="0" borderId="5" xfId="0" applyNumberFormat="1" applyFont="1" applyBorder="1"/>
    <xf numFmtId="0" fontId="10" fillId="0" borderId="9" xfId="0" applyFont="1" applyBorder="1"/>
    <xf numFmtId="3" fontId="3" fillId="0" borderId="10" xfId="0" applyNumberFormat="1" applyFont="1" applyBorder="1"/>
    <xf numFmtId="0" fontId="10" fillId="0" borderId="10" xfId="0" applyFont="1" applyBorder="1"/>
    <xf numFmtId="3" fontId="3" fillId="0" borderId="11" xfId="0" applyNumberFormat="1" applyFont="1" applyBorder="1"/>
    <xf numFmtId="0" fontId="4" fillId="0" borderId="4" xfId="0" applyFont="1" applyBorder="1"/>
    <xf numFmtId="9" fontId="12" fillId="0" borderId="4" xfId="0" applyNumberFormat="1" applyFont="1" applyBorder="1" applyAlignment="1">
      <alignment horizontal="right"/>
    </xf>
    <xf numFmtId="0" fontId="0" fillId="0" borderId="4" xfId="0" applyBorder="1"/>
    <xf numFmtId="0" fontId="11" fillId="0" borderId="7" xfId="0" applyFont="1" applyBorder="1"/>
    <xf numFmtId="0" fontId="4" fillId="0" borderId="9" xfId="0" applyFont="1" applyBorder="1"/>
    <xf numFmtId="0" fontId="4" fillId="0" borderId="1" xfId="0" applyFont="1" applyBorder="1"/>
    <xf numFmtId="3" fontId="11" fillId="0" borderId="3" xfId="0" applyNumberFormat="1" applyFont="1" applyBorder="1" applyAlignment="1">
      <alignment horizontal="right"/>
    </xf>
    <xf numFmtId="3" fontId="11" fillId="0" borderId="5" xfId="0" applyNumberFormat="1" applyFont="1" applyBorder="1" applyAlignment="1">
      <alignment horizontal="right"/>
    </xf>
    <xf numFmtId="3" fontId="0" fillId="0" borderId="0" xfId="0" applyNumberFormat="1"/>
    <xf numFmtId="166" fontId="0" fillId="0" borderId="0" xfId="1" applyNumberFormat="1" applyFont="1" applyAlignment="1"/>
    <xf numFmtId="3" fontId="8" fillId="2" borderId="8" xfId="0" applyNumberFormat="1" applyFont="1" applyFill="1" applyBorder="1" applyAlignment="1">
      <alignment horizontal="right"/>
    </xf>
    <xf numFmtId="166" fontId="11" fillId="0" borderId="18" xfId="1" applyNumberFormat="1" applyFont="1" applyBorder="1" applyAlignment="1">
      <alignment horizontal="right"/>
    </xf>
    <xf numFmtId="3" fontId="8" fillId="0" borderId="18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0" fontId="11" fillId="0" borderId="18" xfId="0" applyFont="1" applyBorder="1"/>
    <xf numFmtId="0" fontId="11" fillId="0" borderId="0" xfId="0" applyFont="1"/>
    <xf numFmtId="3" fontId="11" fillId="0" borderId="0" xfId="0" applyNumberFormat="1" applyFont="1" applyAlignment="1">
      <alignment horizontal="right"/>
    </xf>
    <xf numFmtId="166" fontId="12" fillId="0" borderId="18" xfId="1" applyNumberFormat="1" applyFont="1" applyBorder="1" applyAlignment="1"/>
    <xf numFmtId="166" fontId="12" fillId="0" borderId="0" xfId="1" applyNumberFormat="1" applyFont="1" applyBorder="1" applyAlignment="1"/>
    <xf numFmtId="0" fontId="11" fillId="0" borderId="20" xfId="0" applyFont="1" applyBorder="1"/>
    <xf numFmtId="3" fontId="8" fillId="2" borderId="21" xfId="0" applyNumberFormat="1" applyFont="1" applyFill="1" applyBorder="1" applyAlignment="1">
      <alignment horizontal="right"/>
    </xf>
    <xf numFmtId="3" fontId="8" fillId="2" borderId="22" xfId="0" applyNumberFormat="1" applyFont="1" applyFill="1" applyBorder="1" applyAlignment="1">
      <alignment horizontal="right"/>
    </xf>
    <xf numFmtId="3" fontId="8" fillId="2" borderId="23" xfId="0" applyNumberFormat="1" applyFont="1" applyFill="1" applyBorder="1" applyAlignment="1">
      <alignment horizontal="right"/>
    </xf>
    <xf numFmtId="166" fontId="12" fillId="0" borderId="21" xfId="1" applyNumberFormat="1" applyFont="1" applyBorder="1" applyAlignment="1"/>
    <xf numFmtId="166" fontId="12" fillId="0" borderId="22" xfId="1" applyNumberFormat="1" applyFont="1" applyBorder="1" applyAlignment="1"/>
    <xf numFmtId="166" fontId="4" fillId="0" borderId="15" xfId="1" applyNumberFormat="1" applyFont="1" applyBorder="1" applyAlignment="1"/>
    <xf numFmtId="3" fontId="0" fillId="0" borderId="0" xfId="3" applyNumberFormat="1" applyFont="1" applyBorder="1"/>
    <xf numFmtId="3" fontId="19" fillId="0" borderId="0" xfId="3" applyNumberFormat="1" applyFont="1" applyBorder="1"/>
    <xf numFmtId="3" fontId="17" fillId="0" borderId="13" xfId="0" applyNumberFormat="1" applyFont="1" applyBorder="1"/>
    <xf numFmtId="9" fontId="22" fillId="0" borderId="13" xfId="2" applyFont="1" applyBorder="1"/>
    <xf numFmtId="0" fontId="0" fillId="0" borderId="18" xfId="0" applyBorder="1"/>
    <xf numFmtId="9" fontId="16" fillId="0" borderId="19" xfId="2" applyFont="1" applyBorder="1"/>
    <xf numFmtId="0" fontId="17" fillId="0" borderId="12" xfId="0" applyFont="1" applyBorder="1"/>
    <xf numFmtId="9" fontId="20" fillId="0" borderId="14" xfId="2" applyFont="1" applyBorder="1"/>
    <xf numFmtId="0" fontId="21" fillId="0" borderId="12" xfId="0" applyFont="1" applyBorder="1"/>
    <xf numFmtId="0" fontId="21" fillId="0" borderId="14" xfId="0" applyFont="1" applyBorder="1"/>
    <xf numFmtId="0" fontId="4" fillId="0" borderId="12" xfId="0" applyFont="1" applyBorder="1"/>
    <xf numFmtId="3" fontId="11" fillId="0" borderId="14" xfId="0" applyNumberFormat="1" applyFont="1" applyBorder="1" applyAlignment="1">
      <alignment horizontal="right"/>
    </xf>
    <xf numFmtId="0" fontId="4" fillId="0" borderId="0" xfId="0" applyFont="1"/>
    <xf numFmtId="3" fontId="3" fillId="0" borderId="13" xfId="0" applyNumberFormat="1" applyFont="1" applyBorder="1"/>
    <xf numFmtId="3" fontId="0" fillId="0" borderId="0" xfId="1" applyNumberFormat="1" applyFont="1" applyAlignment="1"/>
    <xf numFmtId="3" fontId="0" fillId="0" borderId="13" xfId="1" applyNumberFormat="1" applyFont="1" applyBorder="1" applyAlignment="1"/>
    <xf numFmtId="3" fontId="0" fillId="0" borderId="0" xfId="1" applyNumberFormat="1" applyFont="1" applyBorder="1" applyAlignment="1"/>
    <xf numFmtId="0" fontId="4" fillId="0" borderId="18" xfId="0" applyFont="1" applyBorder="1"/>
    <xf numFmtId="0" fontId="4" fillId="0" borderId="21" xfId="0" applyFont="1" applyBorder="1"/>
    <xf numFmtId="3" fontId="4" fillId="0" borderId="22" xfId="1" applyNumberFormat="1" applyFont="1" applyBorder="1" applyAlignment="1"/>
    <xf numFmtId="3" fontId="4" fillId="0" borderId="23" xfId="1" applyNumberFormat="1" applyFont="1" applyBorder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9" fontId="26" fillId="0" borderId="0" xfId="2" applyFont="1" applyAlignment="1">
      <alignment horizontal="left"/>
    </xf>
    <xf numFmtId="0" fontId="6" fillId="0" borderId="0" xfId="0" applyFont="1"/>
    <xf numFmtId="0" fontId="27" fillId="0" borderId="0" xfId="0" applyFont="1"/>
    <xf numFmtId="0" fontId="28" fillId="4" borderId="26" xfId="0" applyFont="1" applyFill="1" applyBorder="1" applyAlignment="1">
      <alignment horizontal="center" vertical="center" wrapText="1"/>
    </xf>
    <xf numFmtId="0" fontId="29" fillId="4" borderId="26" xfId="0" applyFont="1" applyFill="1" applyBorder="1" applyAlignment="1">
      <alignment horizontal="center" vertical="center" wrapText="1"/>
    </xf>
    <xf numFmtId="0" fontId="6" fillId="0" borderId="18" xfId="0" applyFont="1" applyBorder="1"/>
    <xf numFmtId="166" fontId="4" fillId="0" borderId="0" xfId="1" applyNumberFormat="1" applyFont="1" applyBorder="1" applyAlignment="1"/>
    <xf numFmtId="3" fontId="8" fillId="0" borderId="27" xfId="0" applyNumberFormat="1" applyFont="1" applyBorder="1" applyAlignment="1">
      <alignment horizontal="right"/>
    </xf>
    <xf numFmtId="3" fontId="11" fillId="0" borderId="28" xfId="0" applyNumberFormat="1" applyFont="1" applyBorder="1" applyAlignment="1">
      <alignment horizontal="right"/>
    </xf>
    <xf numFmtId="3" fontId="13" fillId="0" borderId="28" xfId="0" applyNumberFormat="1" applyFont="1" applyBorder="1" applyAlignment="1">
      <alignment horizontal="right"/>
    </xf>
    <xf numFmtId="3" fontId="13" fillId="0" borderId="29" xfId="0" applyNumberFormat="1" applyFont="1" applyBorder="1" applyAlignment="1">
      <alignment horizontal="right"/>
    </xf>
    <xf numFmtId="3" fontId="8" fillId="0" borderId="28" xfId="0" applyNumberFormat="1" applyFont="1" applyBorder="1" applyAlignment="1">
      <alignment horizontal="right"/>
    </xf>
    <xf numFmtId="0" fontId="11" fillId="0" borderId="28" xfId="0" applyFont="1" applyBorder="1"/>
    <xf numFmtId="3" fontId="13" fillId="0" borderId="30" xfId="0" applyNumberFormat="1" applyFont="1" applyBorder="1" applyAlignment="1">
      <alignment horizontal="right"/>
    </xf>
    <xf numFmtId="0" fontId="11" fillId="0" borderId="30" xfId="0" applyFont="1" applyBorder="1"/>
    <xf numFmtId="3" fontId="30" fillId="2" borderId="22" xfId="0" applyNumberFormat="1" applyFont="1" applyFill="1" applyBorder="1" applyAlignment="1">
      <alignment horizontal="right"/>
    </xf>
    <xf numFmtId="165" fontId="10" fillId="6" borderId="9" xfId="0" applyNumberFormat="1" applyFont="1" applyFill="1" applyBorder="1"/>
    <xf numFmtId="165" fontId="10" fillId="6" borderId="10" xfId="0" applyNumberFormat="1" applyFont="1" applyFill="1" applyBorder="1"/>
    <xf numFmtId="17" fontId="10" fillId="6" borderId="2" xfId="0" applyNumberFormat="1" applyFont="1" applyFill="1" applyBorder="1" applyAlignment="1">
      <alignment horizontal="center"/>
    </xf>
    <xf numFmtId="17" fontId="10" fillId="6" borderId="32" xfId="0" applyNumberFormat="1" applyFont="1" applyFill="1" applyBorder="1" applyAlignment="1">
      <alignment horizontal="center"/>
    </xf>
    <xf numFmtId="165" fontId="31" fillId="6" borderId="31" xfId="0" applyNumberFormat="1" applyFont="1" applyFill="1" applyBorder="1" applyAlignment="1">
      <alignment horizontal="center"/>
    </xf>
    <xf numFmtId="164" fontId="0" fillId="0" borderId="0" xfId="1" applyFont="1"/>
    <xf numFmtId="164" fontId="6" fillId="0" borderId="0" xfId="1" applyFont="1"/>
    <xf numFmtId="43" fontId="6" fillId="0" borderId="0" xfId="0" applyNumberFormat="1" applyFont="1"/>
    <xf numFmtId="9" fontId="6" fillId="0" borderId="0" xfId="2" applyFont="1"/>
    <xf numFmtId="0" fontId="9" fillId="0" borderId="0" xfId="0" applyFont="1"/>
    <xf numFmtId="0" fontId="33" fillId="0" borderId="0" xfId="0" applyFont="1"/>
    <xf numFmtId="165" fontId="23" fillId="7" borderId="6" xfId="0" applyNumberFormat="1" applyFont="1" applyFill="1" applyBorder="1"/>
    <xf numFmtId="17" fontId="23" fillId="7" borderId="7" xfId="0" applyNumberFormat="1" applyFont="1" applyFill="1" applyBorder="1" applyAlignment="1">
      <alignment horizontal="center"/>
    </xf>
    <xf numFmtId="165" fontId="25" fillId="7" borderId="8" xfId="0" applyNumberFormat="1" applyFont="1" applyFill="1" applyBorder="1" applyAlignment="1">
      <alignment horizontal="center"/>
    </xf>
    <xf numFmtId="3" fontId="0" fillId="0" borderId="14" xfId="1" applyNumberFormat="1" applyFont="1" applyBorder="1" applyAlignment="1"/>
    <xf numFmtId="0" fontId="27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3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1" fillId="0" borderId="26" xfId="0" applyFont="1" applyBorder="1"/>
    <xf numFmtId="17" fontId="23" fillId="9" borderId="0" xfId="0" applyNumberFormat="1" applyFont="1" applyFill="1" applyAlignment="1">
      <alignment horizontal="center"/>
    </xf>
    <xf numFmtId="165" fontId="25" fillId="9" borderId="0" xfId="0" applyNumberFormat="1" applyFont="1" applyFill="1" applyAlignment="1">
      <alignment horizontal="center"/>
    </xf>
    <xf numFmtId="0" fontId="5" fillId="0" borderId="26" xfId="0" applyFont="1" applyBorder="1" applyAlignment="1">
      <alignment horizontal="left" vertical="center"/>
    </xf>
    <xf numFmtId="0" fontId="5" fillId="0" borderId="26" xfId="0" applyFont="1" applyBorder="1" applyAlignment="1">
      <alignment horizontal="left"/>
    </xf>
    <xf numFmtId="0" fontId="24" fillId="9" borderId="0" xfId="0" applyFont="1" applyFill="1" applyAlignment="1">
      <alignment vertical="center" wrapText="1"/>
    </xf>
    <xf numFmtId="0" fontId="32" fillId="5" borderId="0" xfId="0" applyFont="1" applyFill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wrapText="1"/>
    </xf>
    <xf numFmtId="0" fontId="10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/>
    <xf numFmtId="0" fontId="2" fillId="4" borderId="3" xfId="0" applyFont="1" applyFill="1" applyBorder="1"/>
    <xf numFmtId="0" fontId="10" fillId="3" borderId="18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2" fillId="4" borderId="0" xfId="0" applyFont="1" applyFill="1"/>
    <xf numFmtId="0" fontId="2" fillId="4" borderId="5" xfId="0" applyFont="1" applyFill="1" applyBorder="1"/>
    <xf numFmtId="0" fontId="4" fillId="0" borderId="6" xfId="0" applyFont="1" applyBorder="1"/>
    <xf numFmtId="0" fontId="2" fillId="0" borderId="7" xfId="0" applyFont="1" applyBorder="1"/>
    <xf numFmtId="0" fontId="4" fillId="0" borderId="4" xfId="0" applyFont="1" applyBorder="1"/>
    <xf numFmtId="0" fontId="0" fillId="0" borderId="0" xfId="0"/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2" fillId="4" borderId="16" xfId="0" applyFont="1" applyFill="1" applyBorder="1"/>
    <xf numFmtId="0" fontId="2" fillId="4" borderId="17" xfId="0" applyFont="1" applyFill="1" applyBorder="1"/>
    <xf numFmtId="0" fontId="10" fillId="3" borderId="18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23" fillId="8" borderId="0" xfId="0" applyFont="1" applyFill="1" applyAlignment="1">
      <alignment horizontal="center" vertical="center" wrapText="1"/>
    </xf>
    <xf numFmtId="0" fontId="24" fillId="8" borderId="0" xfId="0" applyFont="1" applyFill="1" applyAlignment="1">
      <alignment horizontal="center" vertical="center" wrapText="1"/>
    </xf>
    <xf numFmtId="0" fontId="4" fillId="10" borderId="21" xfId="0" applyFont="1" applyFill="1" applyBorder="1"/>
    <xf numFmtId="3" fontId="4" fillId="10" borderId="22" xfId="1" applyNumberFormat="1" applyFont="1" applyFill="1" applyBorder="1" applyAlignment="1"/>
    <xf numFmtId="9" fontId="10" fillId="0" borderId="25" xfId="0" applyNumberFormat="1" applyFont="1" applyBorder="1" applyAlignment="1">
      <alignment horizontal="right"/>
    </xf>
    <xf numFmtId="9" fontId="10" fillId="0" borderId="10" xfId="0" applyNumberFormat="1" applyFont="1" applyBorder="1" applyAlignment="1">
      <alignment horizontal="right"/>
    </xf>
    <xf numFmtId="9" fontId="14" fillId="0" borderId="10" xfId="0" applyNumberFormat="1" applyFont="1" applyBorder="1" applyAlignment="1">
      <alignment horizontal="right"/>
    </xf>
    <xf numFmtId="9" fontId="10" fillId="0" borderId="24" xfId="0" applyNumberFormat="1" applyFont="1" applyBorder="1" applyAlignment="1">
      <alignment horizontal="right"/>
    </xf>
    <xf numFmtId="9" fontId="10" fillId="0" borderId="11" xfId="0" applyNumberFormat="1" applyFont="1" applyBorder="1" applyAlignment="1">
      <alignment horizontal="right"/>
    </xf>
    <xf numFmtId="0" fontId="10" fillId="4" borderId="0" xfId="0" applyFont="1" applyFill="1"/>
    <xf numFmtId="0" fontId="10" fillId="4" borderId="5" xfId="0" applyFont="1" applyFill="1" applyBorder="1"/>
    <xf numFmtId="164" fontId="34" fillId="0" borderId="0" xfId="1" applyFont="1"/>
    <xf numFmtId="3" fontId="30" fillId="0" borderId="0" xfId="0" applyNumberFormat="1" applyFont="1" applyAlignment="1">
      <alignment horizontal="right"/>
    </xf>
    <xf numFmtId="0" fontId="23" fillId="0" borderId="0" xfId="0" applyFont="1" applyFill="1" applyAlignment="1">
      <alignment vertical="center" wrapText="1"/>
    </xf>
    <xf numFmtId="0" fontId="24" fillId="0" borderId="0" xfId="0" applyFont="1" applyFill="1" applyAlignment="1">
      <alignment vertical="center" wrapText="1"/>
    </xf>
    <xf numFmtId="0" fontId="0" fillId="0" borderId="0" xfId="0" applyFill="1"/>
    <xf numFmtId="0" fontId="2" fillId="0" borderId="0" xfId="0" applyFont="1" applyFill="1"/>
    <xf numFmtId="164" fontId="2" fillId="0" borderId="0" xfId="1" applyFont="1"/>
    <xf numFmtId="3" fontId="0" fillId="0" borderId="22" xfId="1" applyNumberFormat="1" applyFont="1" applyBorder="1" applyAlignment="1"/>
    <xf numFmtId="3" fontId="0" fillId="0" borderId="23" xfId="1" applyNumberFormat="1" applyFont="1" applyBorder="1" applyAlignment="1"/>
    <xf numFmtId="0" fontId="4" fillId="0" borderId="0" xfId="0" applyFont="1" applyBorder="1"/>
    <xf numFmtId="3" fontId="11" fillId="0" borderId="0" xfId="0" applyNumberFormat="1" applyFont="1" applyBorder="1" applyAlignment="1">
      <alignment horizontal="right"/>
    </xf>
    <xf numFmtId="166" fontId="2" fillId="0" borderId="18" xfId="1" applyNumberFormat="1" applyFont="1" applyBorder="1" applyAlignment="1"/>
    <xf numFmtId="166" fontId="2" fillId="0" borderId="0" xfId="1" applyNumberFormat="1" applyFont="1" applyBorder="1" applyAlignment="1"/>
    <xf numFmtId="166" fontId="2" fillId="0" borderId="21" xfId="1" applyNumberFormat="1" applyFont="1" applyBorder="1" applyAlignment="1"/>
    <xf numFmtId="166" fontId="2" fillId="0" borderId="22" xfId="1" applyNumberFormat="1" applyFont="1" applyBorder="1" applyAlignment="1"/>
    <xf numFmtId="165" fontId="23" fillId="7" borderId="4" xfId="0" applyNumberFormat="1" applyFont="1" applyFill="1" applyBorder="1"/>
    <xf numFmtId="17" fontId="23" fillId="7" borderId="0" xfId="0" applyNumberFormat="1" applyFont="1" applyFill="1" applyBorder="1" applyAlignment="1">
      <alignment horizontal="center"/>
    </xf>
    <xf numFmtId="165" fontId="25" fillId="7" borderId="5" xfId="0" applyNumberFormat="1" applyFont="1" applyFill="1" applyBorder="1" applyAlignment="1">
      <alignment horizontal="center"/>
    </xf>
    <xf numFmtId="9" fontId="35" fillId="0" borderId="18" xfId="2" applyFont="1" applyBorder="1" applyAlignment="1">
      <alignment horizontal="right"/>
    </xf>
    <xf numFmtId="9" fontId="35" fillId="0" borderId="0" xfId="2" applyFont="1" applyBorder="1" applyAlignment="1">
      <alignment horizontal="right"/>
    </xf>
    <xf numFmtId="3" fontId="8" fillId="0" borderId="21" xfId="0" applyNumberFormat="1" applyFont="1" applyBorder="1" applyAlignment="1">
      <alignment horizontal="right"/>
    </xf>
    <xf numFmtId="3" fontId="8" fillId="0" borderId="22" xfId="0" applyNumberFormat="1" applyFont="1" applyBorder="1" applyAlignment="1">
      <alignment horizontal="right"/>
    </xf>
    <xf numFmtId="3" fontId="8" fillId="0" borderId="23" xfId="0" applyNumberFormat="1" applyFont="1" applyBorder="1" applyAlignment="1">
      <alignment horizontal="right"/>
    </xf>
    <xf numFmtId="3" fontId="11" fillId="0" borderId="29" xfId="0" applyNumberFormat="1" applyFont="1" applyBorder="1" applyAlignment="1">
      <alignment horizontal="right"/>
    </xf>
    <xf numFmtId="3" fontId="3" fillId="0" borderId="0" xfId="0" applyNumberFormat="1" applyFont="1" applyBorder="1"/>
    <xf numFmtId="166" fontId="11" fillId="0" borderId="0" xfId="1" applyNumberFormat="1" applyFont="1" applyBorder="1" applyAlignment="1">
      <alignment horizontal="right"/>
    </xf>
    <xf numFmtId="0" fontId="3" fillId="0" borderId="26" xfId="0" applyFont="1" applyBorder="1" applyAlignment="1">
      <alignment horizontal="right"/>
    </xf>
    <xf numFmtId="40" fontId="2" fillId="0" borderId="26" xfId="1" applyNumberFormat="1" applyFont="1" applyBorder="1"/>
    <xf numFmtId="40" fontId="10" fillId="0" borderId="26" xfId="1" applyNumberFormat="1" applyFont="1" applyBorder="1"/>
    <xf numFmtId="40" fontId="0" fillId="0" borderId="0" xfId="0" applyNumberFormat="1"/>
    <xf numFmtId="40" fontId="2" fillId="0" borderId="0" xfId="1" applyNumberFormat="1" applyFont="1"/>
    <xf numFmtId="40" fontId="2" fillId="0" borderId="0" xfId="0" applyNumberFormat="1" applyFont="1"/>
    <xf numFmtId="40" fontId="2" fillId="0" borderId="26" xfId="1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38" fillId="0" borderId="26" xfId="0" applyFont="1" applyBorder="1" applyAlignment="1">
      <alignment vertical="center" wrapText="1"/>
    </xf>
    <xf numFmtId="6" fontId="38" fillId="0" borderId="26" xfId="0" applyNumberFormat="1" applyFont="1" applyBorder="1" applyAlignment="1">
      <alignment vertical="center" wrapText="1"/>
    </xf>
    <xf numFmtId="0" fontId="39" fillId="0" borderId="0" xfId="0" applyFont="1"/>
    <xf numFmtId="0" fontId="36" fillId="11" borderId="9" xfId="0" applyFont="1" applyFill="1" applyBorder="1" applyAlignment="1">
      <alignment horizontal="center" vertical="center" wrapText="1"/>
    </xf>
    <xf numFmtId="0" fontId="33" fillId="12" borderId="10" xfId="0" applyFont="1" applyFill="1" applyBorder="1"/>
    <xf numFmtId="0" fontId="33" fillId="12" borderId="11" xfId="0" applyFont="1" applyFill="1" applyBorder="1"/>
    <xf numFmtId="0" fontId="36" fillId="11" borderId="1" xfId="0" applyFont="1" applyFill="1" applyBorder="1" applyAlignment="1">
      <alignment horizontal="right" vertical="center"/>
    </xf>
    <xf numFmtId="0" fontId="36" fillId="11" borderId="4" xfId="0" applyFont="1" applyFill="1" applyBorder="1" applyAlignment="1">
      <alignment horizontal="right" vertical="center"/>
    </xf>
    <xf numFmtId="0" fontId="36" fillId="11" borderId="6" xfId="0" applyFont="1" applyFill="1" applyBorder="1" applyAlignment="1">
      <alignment horizontal="right" vertical="center"/>
    </xf>
    <xf numFmtId="0" fontId="37" fillId="13" borderId="26" xfId="0" applyFont="1" applyFill="1" applyBorder="1" applyAlignment="1">
      <alignment horizontal="center" vertical="center" wrapText="1"/>
    </xf>
    <xf numFmtId="3" fontId="27" fillId="0" borderId="26" xfId="0" applyNumberFormat="1" applyFont="1" applyFill="1" applyBorder="1"/>
    <xf numFmtId="9" fontId="27" fillId="0" borderId="26" xfId="0" applyNumberFormat="1" applyFont="1" applyFill="1" applyBorder="1" applyAlignment="1">
      <alignment horizontal="right"/>
    </xf>
    <xf numFmtId="0" fontId="27" fillId="0" borderId="26" xfId="0" applyFont="1" applyFill="1" applyBorder="1" applyAlignment="1">
      <alignment horizontal="right"/>
    </xf>
    <xf numFmtId="14" fontId="27" fillId="0" borderId="26" xfId="0" applyNumberFormat="1" applyFont="1" applyFill="1" applyBorder="1" applyAlignment="1">
      <alignment horizontal="right"/>
    </xf>
    <xf numFmtId="6" fontId="39" fillId="0" borderId="0" xfId="0" applyNumberFormat="1" applyFont="1"/>
    <xf numFmtId="0" fontId="38" fillId="0" borderId="0" xfId="0" applyFont="1" applyBorder="1" applyAlignment="1">
      <alignment vertical="center" wrapText="1"/>
    </xf>
    <xf numFmtId="6" fontId="38" fillId="0" borderId="0" xfId="0" applyNumberFormat="1" applyFont="1" applyBorder="1" applyAlignment="1">
      <alignment vertical="center" wrapText="1"/>
    </xf>
    <xf numFmtId="0" fontId="40" fillId="14" borderId="26" xfId="0" applyFont="1" applyFill="1" applyBorder="1" applyAlignment="1">
      <alignment horizontal="center" vertical="center" wrapText="1"/>
    </xf>
    <xf numFmtId="0" fontId="0" fillId="0" borderId="0" xfId="0" applyBorder="1"/>
    <xf numFmtId="0" fontId="41" fillId="15" borderId="0" xfId="0" applyFont="1" applyFill="1" applyAlignment="1" applyProtection="1">
      <alignment horizontal="left" vertical="center" wrapText="1"/>
      <protection locked="0"/>
    </xf>
    <xf numFmtId="0" fontId="41" fillId="15" borderId="0" xfId="0" applyFont="1" applyFill="1" applyAlignment="1" applyProtection="1">
      <alignment horizontal="left" vertical="center" wrapText="1"/>
      <protection locked="0"/>
    </xf>
    <xf numFmtId="40" fontId="0" fillId="0" borderId="0" xfId="1" applyNumberFormat="1" applyFont="1"/>
    <xf numFmtId="0" fontId="37" fillId="0" borderId="26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vertical="center"/>
    </xf>
    <xf numFmtId="0" fontId="1" fillId="0" borderId="34" xfId="0" applyFont="1" applyBorder="1"/>
    <xf numFmtId="40" fontId="2" fillId="0" borderId="34" xfId="1" applyNumberFormat="1" applyFont="1" applyBorder="1"/>
    <xf numFmtId="43" fontId="0" fillId="0" borderId="0" xfId="0" applyNumberFormat="1"/>
    <xf numFmtId="0" fontId="3" fillId="0" borderId="33" xfId="0" applyFont="1" applyBorder="1" applyAlignment="1">
      <alignment horizontal="right"/>
    </xf>
    <xf numFmtId="40" fontId="10" fillId="0" borderId="33" xfId="1" applyNumberFormat="1" applyFont="1" applyBorder="1"/>
    <xf numFmtId="0" fontId="1" fillId="0" borderId="35" xfId="0" applyFont="1" applyBorder="1"/>
    <xf numFmtId="40" fontId="2" fillId="0" borderId="35" xfId="1" applyNumberFormat="1" applyFont="1" applyBorder="1"/>
    <xf numFmtId="40" fontId="2" fillId="16" borderId="26" xfId="1" applyNumberFormat="1" applyFont="1" applyFill="1" applyBorder="1"/>
    <xf numFmtId="0" fontId="43" fillId="0" borderId="0" xfId="0" applyFont="1"/>
    <xf numFmtId="0" fontId="44" fillId="0" borderId="0" xfId="0" applyFont="1"/>
    <xf numFmtId="17" fontId="23" fillId="7" borderId="20" xfId="0" applyNumberFormat="1" applyFont="1" applyFill="1" applyBorder="1" applyAlignment="1">
      <alignment horizontal="center"/>
    </xf>
    <xf numFmtId="3" fontId="0" fillId="0" borderId="18" xfId="1" applyNumberFormat="1" applyFont="1" applyBorder="1" applyAlignment="1"/>
    <xf numFmtId="3" fontId="3" fillId="0" borderId="12" xfId="0" applyNumberFormat="1" applyFont="1" applyBorder="1"/>
    <xf numFmtId="17" fontId="23" fillId="7" borderId="36" xfId="0" applyNumberFormat="1" applyFont="1" applyFill="1" applyBorder="1" applyAlignment="1">
      <alignment horizontal="center"/>
    </xf>
    <xf numFmtId="3" fontId="0" fillId="0" borderId="12" xfId="1" applyNumberFormat="1" applyFont="1" applyBorder="1" applyAlignment="1"/>
    <xf numFmtId="3" fontId="0" fillId="0" borderId="21" xfId="1" applyNumberFormat="1" applyFont="1" applyBorder="1" applyAlignment="1"/>
    <xf numFmtId="3" fontId="4" fillId="0" borderId="21" xfId="1" applyNumberFormat="1" applyFont="1" applyBorder="1" applyAlignment="1"/>
    <xf numFmtId="3" fontId="0" fillId="0" borderId="37" xfId="1" applyNumberFormat="1" applyFont="1" applyBorder="1" applyAlignment="1"/>
    <xf numFmtId="3" fontId="4" fillId="10" borderId="21" xfId="1" applyNumberFormat="1" applyFont="1" applyFill="1" applyBorder="1" applyAlignment="1"/>
  </cellXfs>
  <cellStyles count="4">
    <cellStyle name="Comma" xfId="1" builtinId="3"/>
    <cellStyle name="Millares 7" xfId="3" xr:uid="{8652A092-2093-4849-8259-7C25239E062A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944563</xdr:colOff>
      <xdr:row>0</xdr:row>
      <xdr:rowOff>0</xdr:rowOff>
    </xdr:from>
    <xdr:to>
      <xdr:col>11</xdr:col>
      <xdr:colOff>749300</xdr:colOff>
      <xdr:row>4</xdr:row>
      <xdr:rowOff>80960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344470F2-78CE-47ED-85E2-F1A206165D7A}"/>
            </a:ext>
          </a:extLst>
        </xdr:cNvPr>
        <xdr:cNvGrpSpPr/>
      </xdr:nvGrpSpPr>
      <xdr:grpSpPr>
        <a:xfrm rot="5400000">
          <a:off x="8258177" y="-792164"/>
          <a:ext cx="838198" cy="2422525"/>
          <a:chOff x="5341353" y="2221706"/>
          <a:chExt cx="1097449" cy="2414587"/>
        </a:xfrm>
        <a:solidFill>
          <a:srgbClr val="FFC000"/>
        </a:solidFill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A54BB924-5766-83E6-77A4-680D02043680}"/>
              </a:ext>
            </a:extLst>
          </xdr:cNvPr>
          <xdr:cNvSpPr/>
        </xdr:nvSpPr>
        <xdr:spPr>
          <a:xfrm>
            <a:off x="5341353" y="2221706"/>
            <a:ext cx="1097449" cy="2414587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4" name="TextBox 7">
            <a:extLst>
              <a:ext uri="{FF2B5EF4-FFF2-40B4-BE49-F238E27FC236}">
                <a16:creationId xmlns:a16="http://schemas.microsoft.com/office/drawing/2014/main" id="{69C0A7A8-BB07-5256-A57A-EDC27EFF3D94}"/>
              </a:ext>
            </a:extLst>
          </xdr:cNvPr>
          <xdr:cNvSpPr txBox="1"/>
        </xdr:nvSpPr>
        <xdr:spPr>
          <a:xfrm rot="16200000">
            <a:off x="4709151" y="3290498"/>
            <a:ext cx="2331086" cy="276999"/>
          </a:xfrm>
          <a:prstGeom prst="rect">
            <a:avLst/>
          </a:prstGeom>
          <a:grp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 spc="600">
                <a:solidFill>
                  <a:schemeClr val="bg1"/>
                </a:solidFill>
                <a:latin typeface="+mj-lt"/>
              </a:rPr>
              <a:t>CASHFLOW 101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9522</xdr:colOff>
      <xdr:row>0</xdr:row>
      <xdr:rowOff>2</xdr:rowOff>
    </xdr:from>
    <xdr:to>
      <xdr:col>15</xdr:col>
      <xdr:colOff>12697</xdr:colOff>
      <xdr:row>4</xdr:row>
      <xdr:rowOff>38100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5DF45E50-5456-6A1F-76C3-899A91AB017B}"/>
            </a:ext>
          </a:extLst>
        </xdr:cNvPr>
        <xdr:cNvGrpSpPr/>
      </xdr:nvGrpSpPr>
      <xdr:grpSpPr>
        <a:xfrm rot="5400000">
          <a:off x="9126536" y="-788987"/>
          <a:ext cx="838198" cy="2416175"/>
          <a:chOff x="5341353" y="2221706"/>
          <a:chExt cx="1097449" cy="2414587"/>
        </a:xfrm>
        <a:solidFill>
          <a:srgbClr val="FFC000"/>
        </a:solidFill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D51114F6-0BC0-0008-7312-9161FF4C7E54}"/>
              </a:ext>
            </a:extLst>
          </xdr:cNvPr>
          <xdr:cNvSpPr/>
        </xdr:nvSpPr>
        <xdr:spPr>
          <a:xfrm>
            <a:off x="5341353" y="2221706"/>
            <a:ext cx="1097449" cy="2414587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5" name="TextBox 7">
            <a:extLst>
              <a:ext uri="{FF2B5EF4-FFF2-40B4-BE49-F238E27FC236}">
                <a16:creationId xmlns:a16="http://schemas.microsoft.com/office/drawing/2014/main" id="{D89ADCE2-077B-4217-61B8-56CE95AD575E}"/>
              </a:ext>
            </a:extLst>
          </xdr:cNvPr>
          <xdr:cNvSpPr txBox="1"/>
        </xdr:nvSpPr>
        <xdr:spPr>
          <a:xfrm rot="16200000">
            <a:off x="4709151" y="3290498"/>
            <a:ext cx="2331086" cy="276999"/>
          </a:xfrm>
          <a:prstGeom prst="rect">
            <a:avLst/>
          </a:prstGeom>
          <a:grp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200" b="1" spc="600">
                <a:solidFill>
                  <a:schemeClr val="bg1"/>
                </a:solidFill>
                <a:latin typeface="+mj-lt"/>
              </a:rPr>
              <a:t>CASHFLOW 101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2448C-643B-4D56-971A-FD26D36CA00B}">
  <dimension ref="B1:S29"/>
  <sheetViews>
    <sheetView showGridLines="0" tabSelected="1" zoomScale="120" zoomScaleNormal="120" workbookViewId="0">
      <selection activeCell="C26" sqref="C26"/>
    </sheetView>
  </sheetViews>
  <sheetFormatPr defaultColWidth="10.81640625" defaultRowHeight="12.5"/>
  <cols>
    <col min="1" max="1" width="12.7265625" style="69" customWidth="1"/>
    <col min="2" max="2" width="4" style="102" customWidth="1"/>
    <col min="3" max="3" width="13.1796875" style="69" customWidth="1"/>
    <col min="4" max="4" width="13.54296875" style="69" customWidth="1"/>
    <col min="5" max="5" width="14" style="69" customWidth="1"/>
    <col min="6" max="6" width="12.54296875" style="69" bestFit="1" customWidth="1"/>
    <col min="7" max="7" width="11" style="69" bestFit="1" customWidth="1"/>
    <col min="8" max="8" width="12.453125" style="69" bestFit="1" customWidth="1"/>
    <col min="9" max="9" width="15.1796875" style="69" bestFit="1" customWidth="1"/>
    <col min="10" max="10" width="11.453125" style="69" bestFit="1" customWidth="1"/>
    <col min="11" max="13" width="10.81640625" style="69"/>
    <col min="14" max="14" width="11" style="69" bestFit="1" customWidth="1"/>
    <col min="15" max="15" width="10.81640625" style="69"/>
    <col min="16" max="17" width="11" style="69" bestFit="1" customWidth="1"/>
    <col min="18" max="16384" width="10.81640625" style="69"/>
  </cols>
  <sheetData>
    <row r="1" spans="2:12" ht="15.65" customHeight="1">
      <c r="B1" s="109" t="s">
        <v>156</v>
      </c>
      <c r="C1" s="109"/>
      <c r="D1" s="109"/>
      <c r="E1" s="109"/>
    </row>
    <row r="2" spans="2:12" ht="15.65" customHeight="1">
      <c r="B2" s="109"/>
      <c r="C2" s="109"/>
      <c r="D2" s="109"/>
      <c r="E2" s="109"/>
    </row>
    <row r="3" spans="2:12" ht="15.65" customHeight="1">
      <c r="B3" s="109"/>
      <c r="C3" s="109"/>
      <c r="D3" s="109"/>
      <c r="E3" s="109"/>
    </row>
    <row r="5" spans="2:12" ht="18" customHeight="1">
      <c r="B5" s="99" t="s">
        <v>107</v>
      </c>
    </row>
    <row r="6" spans="2:12" ht="18" customHeight="1">
      <c r="B6" s="100"/>
    </row>
    <row r="7" spans="2:12" ht="33.75" customHeight="1">
      <c r="B7" s="110" t="s">
        <v>104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</row>
    <row r="8" spans="2:12" ht="18" customHeight="1">
      <c r="B8" s="101"/>
      <c r="C8" s="93"/>
      <c r="D8" s="93"/>
      <c r="E8" s="93"/>
      <c r="F8" s="93"/>
      <c r="G8" s="93"/>
      <c r="H8" s="93"/>
      <c r="I8" s="93"/>
      <c r="J8" s="93"/>
      <c r="K8" s="93"/>
      <c r="L8" s="93"/>
    </row>
    <row r="9" spans="2:12" ht="18" customHeight="1">
      <c r="B9" s="101">
        <v>1</v>
      </c>
      <c r="C9" s="93" t="s">
        <v>137</v>
      </c>
      <c r="D9" s="93"/>
      <c r="E9" s="93"/>
      <c r="F9" s="93"/>
      <c r="G9" s="93"/>
      <c r="H9" s="93"/>
      <c r="I9" s="93"/>
      <c r="J9" s="93"/>
      <c r="K9" s="93"/>
      <c r="L9" s="93"/>
    </row>
    <row r="10" spans="2:12" ht="18" customHeight="1">
      <c r="B10" s="101">
        <v>2</v>
      </c>
      <c r="C10" s="93" t="s">
        <v>97</v>
      </c>
      <c r="D10" s="93"/>
      <c r="E10" s="93"/>
      <c r="F10" s="93"/>
      <c r="G10" s="93"/>
      <c r="H10" s="93"/>
      <c r="I10" s="93"/>
      <c r="J10" s="93"/>
      <c r="K10" s="93"/>
      <c r="L10" s="93"/>
    </row>
    <row r="11" spans="2:12" ht="18" customHeight="1">
      <c r="B11" s="101">
        <v>3</v>
      </c>
      <c r="C11" s="93" t="s">
        <v>126</v>
      </c>
      <c r="D11" s="93"/>
      <c r="E11" s="93"/>
      <c r="F11" s="93"/>
      <c r="G11" s="93"/>
      <c r="H11" s="93"/>
      <c r="I11" s="93"/>
      <c r="J11" s="93"/>
      <c r="K11" s="93"/>
      <c r="L11" s="93"/>
    </row>
    <row r="12" spans="2:12" ht="18" customHeight="1">
      <c r="B12" s="101">
        <v>4</v>
      </c>
      <c r="C12" s="93" t="s">
        <v>122</v>
      </c>
      <c r="D12" s="93"/>
      <c r="E12" s="93"/>
      <c r="F12" s="93"/>
      <c r="G12" s="93"/>
      <c r="H12" s="93"/>
      <c r="I12" s="93"/>
      <c r="J12" s="93"/>
      <c r="K12" s="93"/>
      <c r="L12" s="93"/>
    </row>
    <row r="13" spans="2:12" ht="18" customHeight="1">
      <c r="B13" s="101">
        <v>5</v>
      </c>
      <c r="C13" s="93" t="s">
        <v>124</v>
      </c>
      <c r="D13" s="93"/>
      <c r="E13" s="93"/>
      <c r="F13" s="93"/>
      <c r="G13" s="93"/>
      <c r="H13" s="93"/>
      <c r="I13" s="93"/>
      <c r="J13" s="93"/>
      <c r="K13" s="93"/>
      <c r="L13" s="93"/>
    </row>
    <row r="14" spans="2:12" ht="18" customHeight="1">
      <c r="B14" s="101">
        <v>6</v>
      </c>
      <c r="C14" s="93" t="s">
        <v>118</v>
      </c>
      <c r="D14" s="93"/>
      <c r="E14" s="93"/>
      <c r="G14" s="93"/>
      <c r="H14" s="93"/>
      <c r="I14" s="93"/>
      <c r="J14" s="93"/>
      <c r="K14" s="93"/>
      <c r="L14" s="93"/>
    </row>
    <row r="15" spans="2:12" ht="18" customHeight="1">
      <c r="B15" s="101">
        <v>7</v>
      </c>
      <c r="C15" s="93" t="s">
        <v>105</v>
      </c>
      <c r="D15" s="93"/>
      <c r="E15" s="93"/>
      <c r="F15" s="93"/>
      <c r="G15" s="93"/>
      <c r="H15" s="93"/>
      <c r="I15" s="93"/>
      <c r="J15" s="93"/>
      <c r="K15" s="93"/>
      <c r="L15" s="93"/>
    </row>
    <row r="16" spans="2:12" ht="18" customHeight="1">
      <c r="B16" s="101">
        <v>8</v>
      </c>
      <c r="C16" s="93" t="s">
        <v>106</v>
      </c>
      <c r="D16" s="93"/>
      <c r="E16" s="93"/>
      <c r="F16" s="93"/>
      <c r="G16" s="93"/>
      <c r="H16" s="93"/>
      <c r="I16" s="93"/>
      <c r="J16" s="93"/>
      <c r="K16" s="93"/>
      <c r="L16" s="93"/>
    </row>
    <row r="17" spans="2:19" ht="18" customHeight="1">
      <c r="B17" s="101">
        <v>9</v>
      </c>
      <c r="C17" s="93" t="s">
        <v>129</v>
      </c>
      <c r="D17" s="94"/>
      <c r="E17" s="94"/>
      <c r="F17" s="94"/>
      <c r="G17" s="94"/>
      <c r="H17" s="94"/>
      <c r="I17" s="94"/>
      <c r="J17" s="94"/>
      <c r="K17" s="93"/>
      <c r="L17" s="93"/>
    </row>
    <row r="18" spans="2:19" ht="18" customHeight="1">
      <c r="B18" s="101">
        <v>10</v>
      </c>
      <c r="C18" s="93" t="s">
        <v>130</v>
      </c>
      <c r="D18" s="94"/>
      <c r="E18" s="94"/>
      <c r="F18" s="94"/>
      <c r="G18" s="94"/>
      <c r="H18" s="94"/>
      <c r="I18" s="94"/>
      <c r="J18" s="94"/>
      <c r="K18" s="93"/>
      <c r="L18" s="93"/>
    </row>
    <row r="19" spans="2:19" ht="18" customHeight="1">
      <c r="B19" s="101">
        <v>11</v>
      </c>
      <c r="C19" s="93" t="s">
        <v>131</v>
      </c>
      <c r="D19" s="144"/>
      <c r="E19" s="94"/>
      <c r="F19" s="94"/>
      <c r="G19" s="94"/>
      <c r="H19" s="94"/>
      <c r="I19" s="94"/>
      <c r="J19" s="94"/>
      <c r="K19" s="93"/>
      <c r="L19" s="93"/>
    </row>
    <row r="20" spans="2:19" ht="18" customHeight="1">
      <c r="B20" s="101">
        <v>12</v>
      </c>
      <c r="C20" s="94" t="s">
        <v>138</v>
      </c>
      <c r="D20" s="144"/>
      <c r="E20" s="94"/>
      <c r="F20" s="94"/>
      <c r="G20" s="94"/>
      <c r="H20" s="94"/>
      <c r="I20" s="94"/>
      <c r="J20" s="94"/>
      <c r="K20" s="93"/>
      <c r="L20" s="93"/>
    </row>
    <row r="21" spans="2:19" ht="18" customHeight="1">
      <c r="B21" s="101">
        <v>13</v>
      </c>
      <c r="C21" s="94" t="s">
        <v>153</v>
      </c>
      <c r="D21" s="144"/>
      <c r="E21" s="94"/>
      <c r="F21" s="94"/>
      <c r="G21" s="94"/>
      <c r="H21" s="94"/>
      <c r="I21" s="94"/>
      <c r="J21" s="94"/>
      <c r="K21" s="93"/>
      <c r="L21" s="93"/>
    </row>
    <row r="22" spans="2:19" ht="18" customHeight="1">
      <c r="B22" s="101">
        <v>15</v>
      </c>
      <c r="C22" s="93" t="s">
        <v>154</v>
      </c>
      <c r="D22" s="94"/>
      <c r="E22" s="94"/>
      <c r="F22" s="94"/>
      <c r="G22" s="94"/>
      <c r="H22" s="94"/>
      <c r="I22" s="94"/>
      <c r="J22" s="94"/>
      <c r="K22" s="93"/>
      <c r="L22" s="93"/>
    </row>
    <row r="23" spans="2:19" ht="18" customHeight="1">
      <c r="B23" s="101"/>
      <c r="D23" s="93"/>
      <c r="E23" s="93"/>
      <c r="F23" s="93"/>
      <c r="G23" s="93"/>
      <c r="H23" s="93"/>
      <c r="I23" s="93"/>
      <c r="J23" s="93"/>
      <c r="K23" s="93"/>
      <c r="L23" s="93"/>
      <c r="P23" s="90"/>
    </row>
    <row r="24" spans="2:19" ht="18" customHeight="1">
      <c r="B24" s="101"/>
      <c r="D24" s="93"/>
      <c r="E24" s="93"/>
      <c r="F24" s="93"/>
      <c r="G24" s="93"/>
      <c r="H24" s="93"/>
      <c r="I24" s="93"/>
      <c r="J24" s="93"/>
      <c r="K24" s="93"/>
      <c r="L24" s="93"/>
      <c r="P24" s="90"/>
      <c r="Q24" s="91"/>
    </row>
    <row r="25" spans="2:19" ht="18" customHeight="1">
      <c r="B25" s="101"/>
      <c r="C25" s="211" t="s">
        <v>157</v>
      </c>
      <c r="D25" s="93"/>
      <c r="E25" s="93"/>
      <c r="F25" s="93"/>
      <c r="G25" s="93"/>
      <c r="H25" s="93"/>
      <c r="I25" s="93"/>
      <c r="J25" s="93"/>
      <c r="K25" s="93"/>
      <c r="L25" s="93"/>
      <c r="P25" s="90"/>
      <c r="Q25" s="91"/>
    </row>
    <row r="26" spans="2:19" ht="18" customHeight="1">
      <c r="B26" s="101"/>
      <c r="C26" s="212" t="s">
        <v>155</v>
      </c>
      <c r="D26" s="93"/>
      <c r="E26" s="93"/>
      <c r="F26" s="93"/>
      <c r="G26" s="93"/>
      <c r="H26" s="93"/>
      <c r="I26" s="93"/>
      <c r="J26" s="93"/>
      <c r="K26" s="93"/>
      <c r="L26" s="93"/>
      <c r="P26" s="90"/>
      <c r="Q26" s="91"/>
      <c r="S26" s="91"/>
    </row>
    <row r="27" spans="2:19" ht="18" customHeight="1">
      <c r="B27" s="101"/>
      <c r="C27" s="93"/>
      <c r="D27" s="93"/>
      <c r="E27" s="93"/>
      <c r="F27" s="93"/>
      <c r="G27" s="93"/>
      <c r="H27" s="93"/>
      <c r="I27" s="93"/>
      <c r="J27" s="93"/>
      <c r="K27" s="93"/>
      <c r="L27" s="93"/>
      <c r="P27" s="92"/>
    </row>
    <row r="28" spans="2:19" ht="14">
      <c r="C28" s="93"/>
      <c r="D28" s="93"/>
      <c r="E28" s="93"/>
      <c r="F28" s="93"/>
      <c r="G28" s="93"/>
      <c r="H28" s="93"/>
      <c r="I28" s="93"/>
      <c r="J28" s="93"/>
      <c r="K28" s="93"/>
    </row>
    <row r="29" spans="2:19" ht="14">
      <c r="C29" s="93"/>
      <c r="D29" s="93"/>
      <c r="E29" s="93"/>
      <c r="F29" s="93"/>
      <c r="G29" s="93"/>
      <c r="H29" s="93"/>
      <c r="I29" s="93"/>
      <c r="J29" s="93"/>
      <c r="K29" s="93"/>
    </row>
  </sheetData>
  <mergeCells count="2">
    <mergeCell ref="B1:E3"/>
    <mergeCell ref="B7:L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499984740745262"/>
    <outlinePr summaryBelow="0" summaryRight="0"/>
  </sheetPr>
  <dimension ref="B2:M32"/>
  <sheetViews>
    <sheetView showGridLines="0" zoomScale="120" zoomScaleNormal="120" workbookViewId="0">
      <selection activeCell="E22" sqref="E22:E23"/>
    </sheetView>
  </sheetViews>
  <sheetFormatPr defaultColWidth="14.453125" defaultRowHeight="15.75" customHeight="1"/>
  <cols>
    <col min="1" max="1" width="4.1796875" customWidth="1"/>
    <col min="2" max="2" width="26.54296875" customWidth="1"/>
    <col min="4" max="4" width="1.54296875" customWidth="1"/>
    <col min="5" max="5" width="28.7265625" customWidth="1"/>
    <col min="7" max="7" width="12.7265625" customWidth="1"/>
    <col min="8" max="8" width="4.453125" customWidth="1"/>
    <col min="9" max="9" width="19.453125" bestFit="1" customWidth="1"/>
    <col min="10" max="10" width="14.54296875" bestFit="1" customWidth="1"/>
    <col min="11" max="11" width="17.54296875" bestFit="1" customWidth="1"/>
    <col min="12" max="12" width="15.26953125" bestFit="1" customWidth="1"/>
    <col min="13" max="13" width="6.81640625" bestFit="1" customWidth="1"/>
  </cols>
  <sheetData>
    <row r="2" spans="2:13" ht="15.75" customHeight="1">
      <c r="B2" s="70" t="s">
        <v>82</v>
      </c>
    </row>
    <row r="4" spans="2:13" ht="15.75" customHeight="1">
      <c r="B4" s="111" t="s">
        <v>100</v>
      </c>
      <c r="C4" s="112"/>
      <c r="D4" s="112"/>
      <c r="E4" s="112"/>
      <c r="F4" s="113"/>
      <c r="G4" s="11"/>
      <c r="I4" s="111" t="s">
        <v>100</v>
      </c>
      <c r="J4" s="112"/>
      <c r="K4" s="112"/>
      <c r="L4" s="112"/>
      <c r="M4" s="113"/>
    </row>
    <row r="5" spans="2:13" ht="15.75" customHeight="1">
      <c r="B5" s="117" t="s">
        <v>24</v>
      </c>
      <c r="C5" s="118"/>
      <c r="D5" s="118"/>
      <c r="E5" s="118"/>
      <c r="F5" s="119"/>
      <c r="G5" s="11"/>
      <c r="I5" s="117" t="s">
        <v>66</v>
      </c>
      <c r="J5" s="118"/>
      <c r="K5" s="118"/>
      <c r="L5" s="118"/>
      <c r="M5" s="119"/>
    </row>
    <row r="6" spans="2:13" ht="15.75" customHeight="1">
      <c r="B6" s="117" t="s">
        <v>96</v>
      </c>
      <c r="C6" s="118"/>
      <c r="D6" s="118"/>
      <c r="E6" s="118"/>
      <c r="F6" s="119"/>
      <c r="G6" s="11"/>
      <c r="I6" s="117" t="s">
        <v>96</v>
      </c>
      <c r="J6" s="118"/>
      <c r="K6" s="118"/>
      <c r="L6" s="118"/>
      <c r="M6" s="119"/>
    </row>
    <row r="7" spans="2:13" ht="22.5" customHeight="1">
      <c r="B7" s="6" t="s">
        <v>25</v>
      </c>
      <c r="E7" s="7" t="s">
        <v>26</v>
      </c>
      <c r="F7" s="1"/>
      <c r="G7" s="11"/>
      <c r="I7" s="71" t="s">
        <v>67</v>
      </c>
      <c r="J7" s="72" t="s">
        <v>68</v>
      </c>
      <c r="K7" s="72" t="s">
        <v>69</v>
      </c>
      <c r="L7" s="72" t="s">
        <v>70</v>
      </c>
      <c r="M7" s="72" t="s">
        <v>71</v>
      </c>
    </row>
    <row r="8" spans="2:13" ht="15.75" customHeight="1">
      <c r="B8" s="8" t="s">
        <v>27</v>
      </c>
      <c r="C8" s="9">
        <v>380000</v>
      </c>
      <c r="E8" s="3" t="s">
        <v>28</v>
      </c>
      <c r="F8" s="10">
        <v>53000</v>
      </c>
      <c r="G8" s="9"/>
      <c r="I8" s="73" t="s">
        <v>114</v>
      </c>
      <c r="J8" s="45">
        <v>22500</v>
      </c>
      <c r="K8" s="27">
        <f>+L8-J8</f>
        <v>29500</v>
      </c>
      <c r="L8" s="27">
        <v>52000</v>
      </c>
      <c r="M8" s="50">
        <f>L8/$L$13</f>
        <v>0.23423423423423423</v>
      </c>
    </row>
    <row r="9" spans="2:13" ht="15.75" customHeight="1">
      <c r="B9" s="8" t="s">
        <v>29</v>
      </c>
      <c r="C9" s="9">
        <v>222000</v>
      </c>
      <c r="E9" s="3" t="s">
        <v>76</v>
      </c>
      <c r="F9" s="10">
        <v>2500</v>
      </c>
      <c r="G9" s="9"/>
      <c r="I9" s="73" t="s">
        <v>115</v>
      </c>
      <c r="J9" s="27">
        <v>24500</v>
      </c>
      <c r="K9" s="27">
        <f t="shared" ref="K9:K12" si="0">+L9-J9</f>
        <v>60500</v>
      </c>
      <c r="L9" s="27">
        <v>85000</v>
      </c>
      <c r="M9" s="50">
        <f t="shared" ref="M9:M12" si="1">L9/$L$13</f>
        <v>0.38288288288288286</v>
      </c>
    </row>
    <row r="10" spans="2:13" ht="15.75" customHeight="1">
      <c r="B10" s="8" t="s">
        <v>30</v>
      </c>
      <c r="C10" s="9">
        <v>12000</v>
      </c>
      <c r="E10" s="11" t="s">
        <v>31</v>
      </c>
      <c r="F10" s="12">
        <v>27531.546000000002</v>
      </c>
      <c r="G10" s="9"/>
      <c r="I10" s="73" t="s">
        <v>116</v>
      </c>
      <c r="J10" s="46">
        <v>18000</v>
      </c>
      <c r="K10" s="27">
        <f t="shared" si="0"/>
        <v>26800</v>
      </c>
      <c r="L10" s="27">
        <v>44800</v>
      </c>
      <c r="M10" s="50">
        <f t="shared" si="1"/>
        <v>0.20180180180180179</v>
      </c>
    </row>
    <row r="11" spans="2:13" ht="15.75" customHeight="1">
      <c r="B11" s="8" t="s">
        <v>32</v>
      </c>
      <c r="C11" s="13">
        <v>50000</v>
      </c>
      <c r="E11" s="7" t="s">
        <v>33</v>
      </c>
      <c r="F11" s="14">
        <f>SUM(F8:F10)</f>
        <v>83031.546000000002</v>
      </c>
      <c r="G11" s="4"/>
      <c r="I11" s="73" t="s">
        <v>117</v>
      </c>
      <c r="J11" s="45">
        <v>12500</v>
      </c>
      <c r="K11" s="27">
        <f t="shared" si="0"/>
        <v>26700</v>
      </c>
      <c r="L11" s="27">
        <v>39200</v>
      </c>
      <c r="M11" s="50">
        <f t="shared" si="1"/>
        <v>0.17657657657657658</v>
      </c>
    </row>
    <row r="12" spans="2:13" ht="15.75" customHeight="1">
      <c r="B12" s="6" t="s">
        <v>34</v>
      </c>
      <c r="C12" s="4">
        <f>SUM(C8:C11)</f>
        <v>664000</v>
      </c>
      <c r="F12" s="10"/>
      <c r="G12" s="9"/>
      <c r="I12" s="49" t="s">
        <v>48</v>
      </c>
      <c r="J12" s="27">
        <v>0</v>
      </c>
      <c r="K12" s="27">
        <f t="shared" si="0"/>
        <v>1000</v>
      </c>
      <c r="L12" s="27">
        <v>1000</v>
      </c>
      <c r="M12" s="50">
        <f t="shared" si="1"/>
        <v>4.5045045045045045E-3</v>
      </c>
    </row>
    <row r="13" spans="2:13" ht="15.75" customHeight="1">
      <c r="B13" s="8"/>
      <c r="C13" s="9"/>
      <c r="E13" s="3" t="s">
        <v>35</v>
      </c>
      <c r="F13" s="12">
        <v>274054</v>
      </c>
      <c r="G13" s="9"/>
      <c r="I13" s="51" t="s">
        <v>0</v>
      </c>
      <c r="J13" s="47">
        <f t="shared" ref="J13:K13" si="2">SUM(J8:J12)</f>
        <v>77500</v>
      </c>
      <c r="K13" s="47">
        <f t="shared" si="2"/>
        <v>144500</v>
      </c>
      <c r="L13" s="47">
        <f>SUM(L8:L12)</f>
        <v>222000</v>
      </c>
      <c r="M13" s="52">
        <f>+L13/L13</f>
        <v>1</v>
      </c>
    </row>
    <row r="14" spans="2:13" ht="15.75" customHeight="1">
      <c r="B14" s="8" t="s">
        <v>36</v>
      </c>
      <c r="C14" s="9">
        <v>1436000</v>
      </c>
      <c r="E14" s="7" t="s">
        <v>37</v>
      </c>
      <c r="F14" s="14">
        <f>F11+F13</f>
        <v>357085.54599999997</v>
      </c>
      <c r="G14" s="4"/>
      <c r="I14" s="53" t="s">
        <v>72</v>
      </c>
      <c r="J14" s="48">
        <f>+J13/$L$13</f>
        <v>0.34909909909909909</v>
      </c>
      <c r="K14" s="48">
        <f t="shared" ref="K14:L14" si="3">+K13/$L$13</f>
        <v>0.65090090090090091</v>
      </c>
      <c r="L14" s="48">
        <f t="shared" si="3"/>
        <v>1</v>
      </c>
      <c r="M14" s="54"/>
    </row>
    <row r="15" spans="2:13" ht="15.75" customHeight="1">
      <c r="B15" s="8" t="s">
        <v>38</v>
      </c>
      <c r="C15" s="13">
        <v>-600000</v>
      </c>
      <c r="F15" s="10"/>
      <c r="G15" s="9"/>
    </row>
    <row r="16" spans="2:13" ht="15.75" customHeight="1">
      <c r="B16" s="6" t="s">
        <v>39</v>
      </c>
      <c r="C16" s="4">
        <f>SUM(C14:C15)</f>
        <v>836000</v>
      </c>
      <c r="E16" s="7" t="s">
        <v>40</v>
      </c>
      <c r="F16" s="10"/>
      <c r="G16" s="9"/>
      <c r="L16" s="27"/>
    </row>
    <row r="17" spans="2:13" ht="15.75" customHeight="1">
      <c r="B17" s="8"/>
      <c r="C17" s="9"/>
      <c r="E17" s="3" t="s">
        <v>18</v>
      </c>
      <c r="F17" s="10">
        <v>800000</v>
      </c>
      <c r="G17" s="9"/>
    </row>
    <row r="18" spans="2:13" ht="15.75" customHeight="1">
      <c r="B18" s="8"/>
      <c r="C18" s="9"/>
      <c r="E18" s="3" t="s">
        <v>41</v>
      </c>
      <c r="F18" s="10">
        <v>342914.12999999995</v>
      </c>
      <c r="G18" s="9"/>
    </row>
    <row r="19" spans="2:13" ht="15.75" customHeight="1">
      <c r="B19" s="15" t="s">
        <v>42</v>
      </c>
      <c r="C19" s="16">
        <f>C12+C16</f>
        <v>1500000</v>
      </c>
      <c r="D19" s="17"/>
      <c r="E19" s="17" t="s">
        <v>43</v>
      </c>
      <c r="F19" s="18">
        <f>F14+F17+F18</f>
        <v>1499999.676</v>
      </c>
      <c r="G19" s="4"/>
    </row>
    <row r="20" spans="2:13" ht="15.75" customHeight="1">
      <c r="I20" s="111" t="s">
        <v>100</v>
      </c>
      <c r="J20" s="112"/>
      <c r="K20" s="112"/>
      <c r="L20" s="112"/>
      <c r="M20" s="113"/>
    </row>
    <row r="21" spans="2:13" ht="15.75" customHeight="1">
      <c r="B21" s="89"/>
      <c r="C21" s="89"/>
      <c r="D21" s="89"/>
      <c r="E21" s="89"/>
      <c r="F21" s="27"/>
      <c r="G21" s="27"/>
      <c r="I21" s="114" t="s">
        <v>73</v>
      </c>
      <c r="J21" s="115"/>
      <c r="K21" s="115"/>
      <c r="L21" s="115"/>
      <c r="M21" s="116"/>
    </row>
    <row r="22" spans="2:13" ht="15.75" customHeight="1">
      <c r="B22" s="89"/>
      <c r="C22" s="89"/>
      <c r="D22" s="89"/>
      <c r="E22" s="89"/>
      <c r="F22" s="2"/>
      <c r="G22" s="2"/>
      <c r="I22" s="114" t="s">
        <v>96</v>
      </c>
      <c r="J22" s="115"/>
      <c r="K22" s="115"/>
      <c r="L22" s="115"/>
      <c r="M22" s="116"/>
    </row>
    <row r="23" spans="2:13" ht="15.75" customHeight="1">
      <c r="B23" s="89"/>
      <c r="C23" s="89"/>
      <c r="D23" s="89"/>
      <c r="E23" s="89"/>
      <c r="F23" s="27"/>
      <c r="G23" s="27"/>
      <c r="I23" s="71" t="s">
        <v>67</v>
      </c>
      <c r="J23" s="72" t="s">
        <v>68</v>
      </c>
      <c r="K23" s="72" t="s">
        <v>69</v>
      </c>
      <c r="L23" s="72" t="s">
        <v>74</v>
      </c>
      <c r="M23" s="72" t="s">
        <v>71</v>
      </c>
    </row>
    <row r="24" spans="2:13" ht="15.75" customHeight="1">
      <c r="B24" s="89"/>
      <c r="C24" s="89"/>
      <c r="D24" s="89"/>
      <c r="E24" s="89"/>
      <c r="I24" s="73" t="s">
        <v>112</v>
      </c>
      <c r="J24" s="45">
        <v>15000</v>
      </c>
      <c r="K24" s="27">
        <f>+L24-J24</f>
        <v>10000</v>
      </c>
      <c r="L24" s="27">
        <v>25000</v>
      </c>
      <c r="M24" s="50">
        <f>L24/$L$29</f>
        <v>0.47169811320754718</v>
      </c>
    </row>
    <row r="25" spans="2:13" ht="15.75" customHeight="1">
      <c r="B25" s="89"/>
      <c r="C25" s="89"/>
      <c r="D25" s="89"/>
      <c r="E25" s="89"/>
      <c r="I25" s="73" t="s">
        <v>111</v>
      </c>
      <c r="J25" s="27">
        <v>0</v>
      </c>
      <c r="K25" s="27">
        <f t="shared" ref="K25:K28" si="4">+L25-J25</f>
        <v>3000</v>
      </c>
      <c r="L25" s="27">
        <v>3000</v>
      </c>
      <c r="M25" s="50">
        <f t="shared" ref="M25:M28" si="5">L25/$L$29</f>
        <v>5.6603773584905662E-2</v>
      </c>
    </row>
    <row r="26" spans="2:13" ht="15.75" customHeight="1">
      <c r="B26" s="89"/>
      <c r="C26" s="89"/>
      <c r="D26" s="89"/>
      <c r="E26" s="89"/>
      <c r="I26" s="73" t="s">
        <v>110</v>
      </c>
      <c r="J26" s="46">
        <v>8000</v>
      </c>
      <c r="K26" s="27">
        <f t="shared" si="4"/>
        <v>6800</v>
      </c>
      <c r="L26" s="27">
        <v>14800</v>
      </c>
      <c r="M26" s="50">
        <f t="shared" si="5"/>
        <v>0.27924528301886792</v>
      </c>
    </row>
    <row r="27" spans="2:13" ht="15.75" customHeight="1">
      <c r="B27" s="89"/>
      <c r="C27" s="89"/>
      <c r="D27" s="89"/>
      <c r="E27" s="89"/>
      <c r="I27" s="73" t="s">
        <v>113</v>
      </c>
      <c r="J27" s="45">
        <v>5000</v>
      </c>
      <c r="K27" s="27">
        <f t="shared" si="4"/>
        <v>4200</v>
      </c>
      <c r="L27" s="27">
        <v>9200</v>
      </c>
      <c r="M27" s="50">
        <f t="shared" si="5"/>
        <v>0.17358490566037735</v>
      </c>
    </row>
    <row r="28" spans="2:13" ht="15.75" customHeight="1">
      <c r="B28" s="89"/>
      <c r="C28" s="89"/>
      <c r="D28" s="89"/>
      <c r="E28" s="89"/>
      <c r="I28" s="49" t="s">
        <v>48</v>
      </c>
      <c r="J28" s="27">
        <v>0</v>
      </c>
      <c r="K28" s="27">
        <f t="shared" si="4"/>
        <v>1000</v>
      </c>
      <c r="L28" s="27">
        <v>1000</v>
      </c>
      <c r="M28" s="50">
        <f t="shared" si="5"/>
        <v>1.8867924528301886E-2</v>
      </c>
    </row>
    <row r="29" spans="2:13" ht="15.75" customHeight="1">
      <c r="B29" s="89"/>
      <c r="C29" s="89"/>
      <c r="D29" s="89"/>
      <c r="E29" s="89"/>
      <c r="I29" s="51" t="s">
        <v>0</v>
      </c>
      <c r="J29" s="47">
        <f>SUM(J24:J28)</f>
        <v>28000</v>
      </c>
      <c r="K29" s="47">
        <f t="shared" ref="K29" si="6">SUM(K24:K28)</f>
        <v>25000</v>
      </c>
      <c r="L29" s="47">
        <f>SUM(L24:L28)</f>
        <v>53000</v>
      </c>
      <c r="M29" s="52">
        <f>+L29/L29</f>
        <v>1</v>
      </c>
    </row>
    <row r="30" spans="2:13" ht="15.75" customHeight="1">
      <c r="B30" s="89"/>
      <c r="C30" s="89"/>
      <c r="D30" s="89"/>
      <c r="E30" s="89"/>
      <c r="I30" s="53" t="s">
        <v>72</v>
      </c>
      <c r="J30" s="48">
        <f>+J29/$L$29</f>
        <v>0.52830188679245282</v>
      </c>
      <c r="K30" s="48">
        <f t="shared" ref="K30:L30" si="7">+K29/$L$29</f>
        <v>0.47169811320754718</v>
      </c>
      <c r="L30" s="48">
        <f t="shared" si="7"/>
        <v>1</v>
      </c>
      <c r="M30" s="54"/>
    </row>
    <row r="32" spans="2:13" ht="15.75" customHeight="1">
      <c r="L32" s="27"/>
    </row>
  </sheetData>
  <mergeCells count="9">
    <mergeCell ref="I20:M20"/>
    <mergeCell ref="I21:M21"/>
    <mergeCell ref="I22:M22"/>
    <mergeCell ref="B4:F4"/>
    <mergeCell ref="B5:F5"/>
    <mergeCell ref="B6:F6"/>
    <mergeCell ref="I4:M4"/>
    <mergeCell ref="I5:M5"/>
    <mergeCell ref="I6:M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249977111117893"/>
    <outlinePr summaryBelow="0" summaryRight="0"/>
  </sheetPr>
  <dimension ref="B4:R32"/>
  <sheetViews>
    <sheetView showGridLines="0" workbookViewId="0">
      <selection activeCell="Q32" sqref="Q32"/>
    </sheetView>
  </sheetViews>
  <sheetFormatPr defaultColWidth="14.453125" defaultRowHeight="15.75" customHeight="1"/>
  <cols>
    <col min="2" max="2" width="4.1796875" customWidth="1"/>
    <col min="3" max="3" width="22.1796875" customWidth="1"/>
    <col min="4" max="16" width="10" customWidth="1"/>
  </cols>
  <sheetData>
    <row r="4" spans="2:18" ht="15.75" customHeight="1">
      <c r="B4" s="111" t="s">
        <v>100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3"/>
    </row>
    <row r="5" spans="2:18" ht="15.75" customHeight="1">
      <c r="B5" s="117" t="s">
        <v>44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9"/>
    </row>
    <row r="6" spans="2:18" ht="15.75" customHeight="1">
      <c r="B6" s="117" t="s">
        <v>99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9"/>
    </row>
    <row r="7" spans="2:18" ht="15.75" customHeight="1">
      <c r="B7" s="84"/>
      <c r="C7" s="85"/>
      <c r="D7" s="86">
        <v>44927</v>
      </c>
      <c r="E7" s="87">
        <v>44958</v>
      </c>
      <c r="F7" s="87">
        <v>44986</v>
      </c>
      <c r="G7" s="87">
        <v>45017</v>
      </c>
      <c r="H7" s="87">
        <v>45047</v>
      </c>
      <c r="I7" s="87">
        <v>45078</v>
      </c>
      <c r="J7" s="87">
        <v>45108</v>
      </c>
      <c r="K7" s="87">
        <v>45139</v>
      </c>
      <c r="L7" s="87">
        <v>45170</v>
      </c>
      <c r="M7" s="87">
        <v>45200</v>
      </c>
      <c r="N7" s="87">
        <v>45231</v>
      </c>
      <c r="O7" s="87">
        <v>45261</v>
      </c>
      <c r="P7" s="88" t="s">
        <v>4</v>
      </c>
    </row>
    <row r="8" spans="2:18" ht="15.75" customHeight="1">
      <c r="B8" s="19" t="s">
        <v>2</v>
      </c>
      <c r="D8" s="44">
        <v>120000</v>
      </c>
      <c r="E8" s="74">
        <v>241500</v>
      </c>
      <c r="F8" s="74">
        <v>253507.5</v>
      </c>
      <c r="G8" s="74">
        <v>150000</v>
      </c>
      <c r="H8" s="74">
        <v>150000</v>
      </c>
      <c r="I8" s="74">
        <v>150000</v>
      </c>
      <c r="J8" s="74">
        <v>150000</v>
      </c>
      <c r="K8" s="74">
        <v>150000</v>
      </c>
      <c r="L8" s="74">
        <v>150000</v>
      </c>
      <c r="M8" s="74">
        <v>356800.5</v>
      </c>
      <c r="N8" s="74">
        <v>374604.6</v>
      </c>
      <c r="O8" s="74">
        <v>393307.8</v>
      </c>
      <c r="P8" s="79">
        <f t="shared" ref="P8:P12" si="0">SUM(D8:O8)</f>
        <v>2639720.4</v>
      </c>
      <c r="Q8" s="89"/>
      <c r="R8" s="89"/>
    </row>
    <row r="9" spans="2:18" ht="15.75" customHeight="1">
      <c r="B9" s="19" t="s">
        <v>45</v>
      </c>
      <c r="D9" s="30">
        <f>SUM(D10:D11)</f>
        <v>80500</v>
      </c>
      <c r="E9" s="169">
        <f t="shared" ref="E9:O9" si="1">SUM(E10:E11)</f>
        <v>166907.5</v>
      </c>
      <c r="F9" s="169">
        <f t="shared" si="1"/>
        <v>174712.3</v>
      </c>
      <c r="G9" s="169">
        <f t="shared" si="1"/>
        <v>113108.90000000001</v>
      </c>
      <c r="H9" s="169">
        <f t="shared" si="1"/>
        <v>107804.8</v>
      </c>
      <c r="I9" s="169">
        <f t="shared" si="1"/>
        <v>112704.1</v>
      </c>
      <c r="J9" s="169">
        <f t="shared" si="1"/>
        <v>107807.7</v>
      </c>
      <c r="K9" s="169">
        <f t="shared" si="1"/>
        <v>113207.20000000001</v>
      </c>
      <c r="L9" s="169">
        <f t="shared" si="1"/>
        <v>118813.5</v>
      </c>
      <c r="M9" s="169">
        <f t="shared" si="1"/>
        <v>231812.39999999997</v>
      </c>
      <c r="N9" s="169">
        <f t="shared" si="1"/>
        <v>243232</v>
      </c>
      <c r="O9" s="169">
        <f t="shared" si="1"/>
        <v>248608.30000000002</v>
      </c>
      <c r="P9" s="76">
        <f t="shared" si="0"/>
        <v>1819218.7</v>
      </c>
    </row>
    <row r="10" spans="2:18" ht="15.75" customHeight="1">
      <c r="B10" s="20"/>
      <c r="C10" s="69" t="s">
        <v>46</v>
      </c>
      <c r="D10" s="36">
        <v>34500</v>
      </c>
      <c r="E10" s="37">
        <v>108607.5</v>
      </c>
      <c r="F10" s="37">
        <v>114010.8</v>
      </c>
      <c r="G10" s="37">
        <v>59903.8</v>
      </c>
      <c r="H10" s="37">
        <v>51903.5</v>
      </c>
      <c r="I10" s="37">
        <v>54003.199999999997</v>
      </c>
      <c r="J10" s="37">
        <v>46203.3</v>
      </c>
      <c r="K10" s="37">
        <v>48504.5</v>
      </c>
      <c r="L10" s="37">
        <v>50907.200000000004</v>
      </c>
      <c r="M10" s="37">
        <v>160506.29999999999</v>
      </c>
      <c r="N10" s="37">
        <v>168329.1</v>
      </c>
      <c r="O10" s="37">
        <v>170000.7</v>
      </c>
      <c r="P10" s="77">
        <f t="shared" si="0"/>
        <v>1067379.8999999999</v>
      </c>
    </row>
    <row r="11" spans="2:18" ht="15.75" customHeight="1">
      <c r="B11" s="20"/>
      <c r="C11" t="s">
        <v>101</v>
      </c>
      <c r="D11" s="42">
        <v>46000</v>
      </c>
      <c r="E11" s="43">
        <v>58300</v>
      </c>
      <c r="F11" s="43">
        <v>60701.5</v>
      </c>
      <c r="G11" s="43">
        <v>53205.100000000006</v>
      </c>
      <c r="H11" s="43">
        <v>55901.3</v>
      </c>
      <c r="I11" s="43">
        <v>58700.9</v>
      </c>
      <c r="J11" s="43">
        <v>61604.399999999994</v>
      </c>
      <c r="K11" s="43">
        <v>64702.700000000004</v>
      </c>
      <c r="L11" s="43">
        <v>67906.3</v>
      </c>
      <c r="M11" s="43">
        <v>71306.099999999991</v>
      </c>
      <c r="N11" s="43">
        <v>74902.899999999994</v>
      </c>
      <c r="O11" s="43">
        <v>78607.600000000006</v>
      </c>
      <c r="P11" s="78">
        <f t="shared" si="0"/>
        <v>751838.8</v>
      </c>
      <c r="R11" s="89"/>
    </row>
    <row r="12" spans="2:18" ht="15.75" customHeight="1">
      <c r="B12" s="122" t="s">
        <v>102</v>
      </c>
      <c r="C12" s="123"/>
      <c r="D12" s="31">
        <f t="shared" ref="D12:O12" si="2">D8-D9</f>
        <v>39500</v>
      </c>
      <c r="E12" s="32">
        <f t="shared" si="2"/>
        <v>74592.5</v>
      </c>
      <c r="F12" s="32">
        <f t="shared" si="2"/>
        <v>78795.200000000012</v>
      </c>
      <c r="G12" s="32">
        <f t="shared" si="2"/>
        <v>36891.099999999991</v>
      </c>
      <c r="H12" s="32">
        <f t="shared" si="2"/>
        <v>42195.199999999997</v>
      </c>
      <c r="I12" s="32">
        <f t="shared" si="2"/>
        <v>37295.899999999994</v>
      </c>
      <c r="J12" s="32">
        <f t="shared" si="2"/>
        <v>42192.3</v>
      </c>
      <c r="K12" s="32">
        <f t="shared" si="2"/>
        <v>36792.799999999988</v>
      </c>
      <c r="L12" s="32">
        <f t="shared" si="2"/>
        <v>31186.5</v>
      </c>
      <c r="M12" s="32">
        <f t="shared" si="2"/>
        <v>124988.10000000003</v>
      </c>
      <c r="N12" s="32">
        <f t="shared" si="2"/>
        <v>131372.59999999998</v>
      </c>
      <c r="O12" s="32">
        <f t="shared" si="2"/>
        <v>144699.49999999997</v>
      </c>
      <c r="P12" s="79">
        <f t="shared" si="0"/>
        <v>820501.70000000007</v>
      </c>
    </row>
    <row r="13" spans="2:18" ht="15.75" customHeight="1">
      <c r="B13" s="19"/>
      <c r="D13" s="162">
        <f>D12/D8</f>
        <v>0.32916666666666666</v>
      </c>
      <c r="E13" s="163">
        <f t="shared" ref="E13:O13" si="3">E12/E8</f>
        <v>0.30887163561076603</v>
      </c>
      <c r="F13" s="163">
        <f t="shared" si="3"/>
        <v>0.31081999546364508</v>
      </c>
      <c r="G13" s="163">
        <f t="shared" si="3"/>
        <v>0.24594066666666661</v>
      </c>
      <c r="H13" s="163">
        <f t="shared" si="3"/>
        <v>0.28130133333333329</v>
      </c>
      <c r="I13" s="163">
        <f t="shared" si="3"/>
        <v>0.2486393333333333</v>
      </c>
      <c r="J13" s="163">
        <f t="shared" si="3"/>
        <v>0.28128200000000003</v>
      </c>
      <c r="K13" s="163">
        <f t="shared" si="3"/>
        <v>0.24528533333333324</v>
      </c>
      <c r="L13" s="163">
        <f t="shared" si="3"/>
        <v>0.20791000000000001</v>
      </c>
      <c r="M13" s="163">
        <f t="shared" si="3"/>
        <v>0.35030247995728714</v>
      </c>
      <c r="N13" s="163">
        <f t="shared" si="3"/>
        <v>0.35069670794218755</v>
      </c>
      <c r="O13" s="163">
        <f t="shared" si="3"/>
        <v>0.36790396732533648</v>
      </c>
      <c r="P13" s="79"/>
    </row>
    <row r="14" spans="2:18" ht="15.75" customHeight="1">
      <c r="B14" s="21"/>
      <c r="D14" s="33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80"/>
    </row>
    <row r="15" spans="2:18" ht="15.75" customHeight="1">
      <c r="B15" s="122" t="s">
        <v>49</v>
      </c>
      <c r="C15" s="123"/>
      <c r="D15" s="164">
        <f t="shared" ref="D15:O15" si="4">SUM(D16:D21)</f>
        <v>28525</v>
      </c>
      <c r="E15" s="165">
        <f t="shared" si="4"/>
        <v>34301.25</v>
      </c>
      <c r="F15" s="165">
        <f t="shared" si="4"/>
        <v>35114.875000000007</v>
      </c>
      <c r="G15" s="165">
        <f t="shared" si="4"/>
        <v>35967.004999999997</v>
      </c>
      <c r="H15" s="165">
        <f t="shared" si="4"/>
        <v>35869.264999999999</v>
      </c>
      <c r="I15" s="165">
        <f t="shared" si="4"/>
        <v>36813.494999999995</v>
      </c>
      <c r="J15" s="165">
        <f t="shared" si="4"/>
        <v>36800.620000000003</v>
      </c>
      <c r="K15" s="165">
        <f t="shared" si="4"/>
        <v>37842.735000000001</v>
      </c>
      <c r="L15" s="165">
        <f t="shared" si="4"/>
        <v>37931.114999999991</v>
      </c>
      <c r="M15" s="165">
        <f t="shared" si="4"/>
        <v>38078.004999999997</v>
      </c>
      <c r="N15" s="165">
        <f t="shared" si="4"/>
        <v>39285.745000000003</v>
      </c>
      <c r="O15" s="166">
        <f t="shared" si="4"/>
        <v>39545.379999999997</v>
      </c>
      <c r="P15" s="167">
        <f t="shared" ref="P15:P18" si="5">SUM(D15:O15)</f>
        <v>436074.49</v>
      </c>
    </row>
    <row r="16" spans="2:18" ht="15.75" customHeight="1">
      <c r="B16" s="20"/>
      <c r="C16" s="69" t="s">
        <v>50</v>
      </c>
      <c r="D16" s="36">
        <v>14200</v>
      </c>
      <c r="E16" s="37">
        <v>19660</v>
      </c>
      <c r="F16" s="37">
        <v>20143</v>
      </c>
      <c r="G16" s="37">
        <v>20650</v>
      </c>
      <c r="H16" s="37">
        <v>20182.5</v>
      </c>
      <c r="I16" s="37">
        <v>20742</v>
      </c>
      <c r="J16" s="37">
        <v>20329</v>
      </c>
      <c r="K16" s="37">
        <v>20945.5</v>
      </c>
      <c r="L16" s="37">
        <v>20592.5</v>
      </c>
      <c r="M16" s="37">
        <v>20272</v>
      </c>
      <c r="N16" s="37">
        <v>20986</v>
      </c>
      <c r="O16" s="37">
        <v>20735</v>
      </c>
      <c r="P16" s="77">
        <f t="shared" si="5"/>
        <v>239437.5</v>
      </c>
    </row>
    <row r="17" spans="2:17" ht="15.75" customHeight="1">
      <c r="B17" s="20"/>
      <c r="C17" t="s">
        <v>51</v>
      </c>
      <c r="D17" s="36">
        <v>8000</v>
      </c>
      <c r="E17" s="37">
        <v>8000</v>
      </c>
      <c r="F17" s="37">
        <v>8000</v>
      </c>
      <c r="G17" s="37">
        <v>8000</v>
      </c>
      <c r="H17" s="37">
        <v>8000</v>
      </c>
      <c r="I17" s="37">
        <v>8000</v>
      </c>
      <c r="J17" s="37">
        <v>8000</v>
      </c>
      <c r="K17" s="37">
        <v>8000</v>
      </c>
      <c r="L17" s="37">
        <v>8000</v>
      </c>
      <c r="M17" s="37">
        <v>8000</v>
      </c>
      <c r="N17" s="37">
        <v>8000</v>
      </c>
      <c r="O17" s="37">
        <v>8000</v>
      </c>
      <c r="P17" s="77">
        <f t="shared" si="5"/>
        <v>96000</v>
      </c>
    </row>
    <row r="18" spans="2:17" ht="15.75" customHeight="1">
      <c r="B18" s="20"/>
      <c r="C18" t="s">
        <v>52</v>
      </c>
      <c r="D18" s="36">
        <v>1150</v>
      </c>
      <c r="E18" s="37">
        <v>1207.5</v>
      </c>
      <c r="F18" s="37">
        <v>1267.9000000000001</v>
      </c>
      <c r="G18" s="37">
        <v>1331.3</v>
      </c>
      <c r="H18" s="37">
        <v>1397.8</v>
      </c>
      <c r="I18" s="37">
        <v>1467.7</v>
      </c>
      <c r="J18" s="37">
        <v>1541.1000000000001</v>
      </c>
      <c r="K18" s="37">
        <v>1618.1999999999998</v>
      </c>
      <c r="L18" s="37">
        <v>1699.1</v>
      </c>
      <c r="M18" s="37">
        <v>1784</v>
      </c>
      <c r="N18" s="37">
        <v>1873.1999999999998</v>
      </c>
      <c r="O18" s="37">
        <v>1966.9</v>
      </c>
      <c r="P18" s="77">
        <f t="shared" si="5"/>
        <v>18304.7</v>
      </c>
    </row>
    <row r="19" spans="2:17" ht="15.75" customHeight="1">
      <c r="B19" s="20"/>
      <c r="C19" t="s">
        <v>47</v>
      </c>
      <c r="D19" s="36">
        <v>229.99999999999997</v>
      </c>
      <c r="E19" s="37">
        <v>241.5</v>
      </c>
      <c r="F19" s="37">
        <v>253.57499999999996</v>
      </c>
      <c r="G19" s="37">
        <v>266.255</v>
      </c>
      <c r="H19" s="37">
        <v>279.565</v>
      </c>
      <c r="I19" s="37">
        <v>293.54500000000002</v>
      </c>
      <c r="J19" s="37">
        <v>308.22000000000003</v>
      </c>
      <c r="K19" s="37">
        <v>323.63499999999999</v>
      </c>
      <c r="L19" s="37">
        <v>339.815</v>
      </c>
      <c r="M19" s="37">
        <v>356.80500000000001</v>
      </c>
      <c r="N19" s="37">
        <v>374.64499999999998</v>
      </c>
      <c r="O19" s="37">
        <v>393.38</v>
      </c>
      <c r="P19" s="77">
        <f>SUM(D19:O19)</f>
        <v>3660.94</v>
      </c>
    </row>
    <row r="20" spans="2:17" ht="15.75" customHeight="1">
      <c r="B20" s="20"/>
      <c r="C20" t="s">
        <v>53</v>
      </c>
      <c r="D20" s="36">
        <v>4600</v>
      </c>
      <c r="E20" s="37">
        <v>4830</v>
      </c>
      <c r="F20" s="37">
        <v>5070</v>
      </c>
      <c r="G20" s="37">
        <v>5320</v>
      </c>
      <c r="H20" s="37">
        <v>5590</v>
      </c>
      <c r="I20" s="37">
        <v>5870</v>
      </c>
      <c r="J20" s="37">
        <v>6160</v>
      </c>
      <c r="K20" s="37">
        <v>6470</v>
      </c>
      <c r="L20" s="37">
        <v>6790</v>
      </c>
      <c r="M20" s="37">
        <v>7130</v>
      </c>
      <c r="N20" s="37">
        <v>7490</v>
      </c>
      <c r="O20" s="37">
        <v>7860</v>
      </c>
      <c r="P20" s="77">
        <f t="shared" ref="P20:P22" si="6">SUM(D20:O20)</f>
        <v>73180</v>
      </c>
    </row>
    <row r="21" spans="2:17" ht="15.75" customHeight="1">
      <c r="B21" s="20"/>
      <c r="C21" t="s">
        <v>54</v>
      </c>
      <c r="D21" s="42">
        <v>345</v>
      </c>
      <c r="E21" s="43">
        <v>362.25</v>
      </c>
      <c r="F21" s="43">
        <v>380.4</v>
      </c>
      <c r="G21" s="43">
        <v>399.45</v>
      </c>
      <c r="H21" s="43">
        <v>419.40000000000003</v>
      </c>
      <c r="I21" s="43">
        <v>440.25</v>
      </c>
      <c r="J21" s="43">
        <v>462.3</v>
      </c>
      <c r="K21" s="43">
        <v>485.4</v>
      </c>
      <c r="L21" s="43">
        <v>509.69999999999993</v>
      </c>
      <c r="M21" s="43">
        <v>535.20000000000005</v>
      </c>
      <c r="N21" s="43">
        <v>561.9</v>
      </c>
      <c r="O21" s="43">
        <v>590.1</v>
      </c>
      <c r="P21" s="81">
        <f t="shared" si="6"/>
        <v>5491.35</v>
      </c>
    </row>
    <row r="22" spans="2:17" ht="15.75" customHeight="1">
      <c r="B22" s="19" t="s">
        <v>55</v>
      </c>
      <c r="D22" s="31">
        <f t="shared" ref="D22:O22" si="7">D12-D15</f>
        <v>10975</v>
      </c>
      <c r="E22" s="32">
        <f t="shared" si="7"/>
        <v>40291.25</v>
      </c>
      <c r="F22" s="32">
        <f t="shared" si="7"/>
        <v>43680.325000000004</v>
      </c>
      <c r="G22" s="32">
        <f t="shared" si="7"/>
        <v>924.09499999999389</v>
      </c>
      <c r="H22" s="32">
        <f t="shared" si="7"/>
        <v>6325.9349999999977</v>
      </c>
      <c r="I22" s="32">
        <f t="shared" si="7"/>
        <v>482.40499999999884</v>
      </c>
      <c r="J22" s="32">
        <f t="shared" si="7"/>
        <v>5391.68</v>
      </c>
      <c r="K22" s="145">
        <f t="shared" si="7"/>
        <v>-1049.9350000000122</v>
      </c>
      <c r="L22" s="145">
        <f t="shared" si="7"/>
        <v>-6744.6149999999907</v>
      </c>
      <c r="M22" s="32">
        <f t="shared" si="7"/>
        <v>86910.09500000003</v>
      </c>
      <c r="N22" s="32">
        <f t="shared" si="7"/>
        <v>92086.854999999981</v>
      </c>
      <c r="O22" s="32">
        <f t="shared" si="7"/>
        <v>105154.11999999997</v>
      </c>
      <c r="P22" s="75">
        <f t="shared" si="6"/>
        <v>384427.20999999996</v>
      </c>
    </row>
    <row r="23" spans="2:17" ht="15.75" customHeight="1">
      <c r="B23" s="21"/>
      <c r="D23" s="33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80"/>
    </row>
    <row r="24" spans="2:17" ht="12.5">
      <c r="B24" s="20"/>
      <c r="C24" t="s">
        <v>56</v>
      </c>
      <c r="D24" s="36">
        <v>1380</v>
      </c>
      <c r="E24" s="37">
        <v>966</v>
      </c>
      <c r="F24" s="37">
        <v>1014.4</v>
      </c>
      <c r="G24" s="37">
        <v>1065</v>
      </c>
      <c r="H24" s="37">
        <v>1118.1999999999998</v>
      </c>
      <c r="I24" s="37">
        <v>1174.2</v>
      </c>
      <c r="J24" s="37">
        <v>1232.8</v>
      </c>
      <c r="K24" s="37">
        <v>1294.6000000000001</v>
      </c>
      <c r="L24" s="37">
        <v>1359.1999999999998</v>
      </c>
      <c r="M24" s="37">
        <v>1427.2</v>
      </c>
      <c r="N24" s="37">
        <v>1498.6000000000001</v>
      </c>
      <c r="O24" s="37">
        <v>1573.6000000000001</v>
      </c>
      <c r="P24" s="77">
        <f t="shared" ref="P24:P26" si="8">SUM(D24:O24)</f>
        <v>15103.8</v>
      </c>
    </row>
    <row r="25" spans="2:17" ht="12.5">
      <c r="B25" s="20"/>
      <c r="C25" t="s">
        <v>58</v>
      </c>
      <c r="D25" s="36">
        <v>460</v>
      </c>
      <c r="E25" s="37">
        <v>24.15</v>
      </c>
      <c r="F25" s="37">
        <v>25.36</v>
      </c>
      <c r="G25" s="37">
        <v>26.63</v>
      </c>
      <c r="H25" s="37">
        <v>27.96</v>
      </c>
      <c r="I25" s="37">
        <v>29.35</v>
      </c>
      <c r="J25" s="37">
        <v>30.82</v>
      </c>
      <c r="K25" s="37">
        <v>32.36</v>
      </c>
      <c r="L25" s="37">
        <v>33.979999999999997</v>
      </c>
      <c r="M25" s="37">
        <v>35.68</v>
      </c>
      <c r="N25" s="37">
        <v>37.46</v>
      </c>
      <c r="O25" s="37">
        <v>39.340000000000003</v>
      </c>
      <c r="P25" s="77">
        <f t="shared" si="8"/>
        <v>803.09000000000015</v>
      </c>
    </row>
    <row r="26" spans="2:17" ht="12.5">
      <c r="B26" s="20"/>
      <c r="C26" t="s">
        <v>57</v>
      </c>
      <c r="D26" s="36">
        <v>4000</v>
      </c>
      <c r="E26" s="37">
        <f>D26+(D26*1.5%)</f>
        <v>4060</v>
      </c>
      <c r="F26" s="37">
        <f t="shared" ref="F26:O26" si="9">E26+(E26*1.5%)</f>
        <v>4120.8999999999996</v>
      </c>
      <c r="G26" s="37">
        <f t="shared" si="9"/>
        <v>4182.7134999999998</v>
      </c>
      <c r="H26" s="37">
        <f t="shared" si="9"/>
        <v>4245.4542025000001</v>
      </c>
      <c r="I26" s="37">
        <f t="shared" si="9"/>
        <v>4309.1360155375005</v>
      </c>
      <c r="J26" s="37">
        <f t="shared" si="9"/>
        <v>4373.7730557705627</v>
      </c>
      <c r="K26" s="37">
        <f t="shared" si="9"/>
        <v>4439.3796516071216</v>
      </c>
      <c r="L26" s="37">
        <f t="shared" si="9"/>
        <v>4505.9703463812284</v>
      </c>
      <c r="M26" s="37">
        <f t="shared" si="9"/>
        <v>4573.5599015769467</v>
      </c>
      <c r="N26" s="37">
        <f t="shared" si="9"/>
        <v>4642.1633001006012</v>
      </c>
      <c r="O26" s="37">
        <f t="shared" si="9"/>
        <v>4711.7957496021099</v>
      </c>
      <c r="P26" s="77">
        <f t="shared" si="8"/>
        <v>52164.845723076069</v>
      </c>
    </row>
    <row r="27" spans="2:17" ht="12.5">
      <c r="B27" s="21"/>
      <c r="D27" s="38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82"/>
    </row>
    <row r="28" spans="2:17" ht="13">
      <c r="B28" s="120" t="s">
        <v>103</v>
      </c>
      <c r="C28" s="121"/>
      <c r="D28" s="39">
        <f t="shared" ref="D28:P28" si="10">D22-D24-D25-D26</f>
        <v>5135</v>
      </c>
      <c r="E28" s="40">
        <f t="shared" si="10"/>
        <v>35241.1</v>
      </c>
      <c r="F28" s="40">
        <f t="shared" si="10"/>
        <v>38519.665000000001</v>
      </c>
      <c r="G28" s="83">
        <f t="shared" si="10"/>
        <v>-4350.2485000000061</v>
      </c>
      <c r="H28" s="40">
        <f t="shared" si="10"/>
        <v>934.32079749999775</v>
      </c>
      <c r="I28" s="83">
        <f t="shared" si="10"/>
        <v>-5030.2810155375018</v>
      </c>
      <c r="J28" s="40">
        <f t="shared" si="10"/>
        <v>-245.71305577056228</v>
      </c>
      <c r="K28" s="83">
        <f t="shared" si="10"/>
        <v>-6816.2746516071347</v>
      </c>
      <c r="L28" s="83">
        <f t="shared" si="10"/>
        <v>-12643.765346381218</v>
      </c>
      <c r="M28" s="40">
        <f t="shared" si="10"/>
        <v>80873.6550984231</v>
      </c>
      <c r="N28" s="40">
        <f t="shared" si="10"/>
        <v>85908.631699899372</v>
      </c>
      <c r="O28" s="41">
        <f t="shared" si="10"/>
        <v>98829.384250397852</v>
      </c>
      <c r="P28" s="29">
        <f t="shared" si="10"/>
        <v>316355.47427692387</v>
      </c>
    </row>
    <row r="29" spans="2:17" ht="15.75" customHeight="1">
      <c r="B29" s="15" t="s">
        <v>65</v>
      </c>
      <c r="C29" s="15"/>
      <c r="D29" s="137">
        <f t="shared" ref="D29:P29" si="11">D28/D8</f>
        <v>4.2791666666666665E-2</v>
      </c>
      <c r="E29" s="138">
        <f t="shared" si="11"/>
        <v>0.14592587991718425</v>
      </c>
      <c r="F29" s="138">
        <f t="shared" si="11"/>
        <v>0.15194684575407039</v>
      </c>
      <c r="G29" s="139">
        <f t="shared" si="11"/>
        <v>-2.9001656666666709E-2</v>
      </c>
      <c r="H29" s="138">
        <f t="shared" si="11"/>
        <v>6.2288053166666517E-3</v>
      </c>
      <c r="I29" s="139">
        <f t="shared" si="11"/>
        <v>-3.3535206770250015E-2</v>
      </c>
      <c r="J29" s="138">
        <f t="shared" si="11"/>
        <v>-1.6380870384704151E-3</v>
      </c>
      <c r="K29" s="139">
        <f t="shared" si="11"/>
        <v>-4.544183101071423E-2</v>
      </c>
      <c r="L29" s="139">
        <f t="shared" si="11"/>
        <v>-8.4291768975874787E-2</v>
      </c>
      <c r="M29" s="138">
        <f t="shared" si="11"/>
        <v>0.22666351392002843</v>
      </c>
      <c r="N29" s="138">
        <f t="shared" si="11"/>
        <v>0.22933149165786906</v>
      </c>
      <c r="O29" s="140">
        <f t="shared" si="11"/>
        <v>0.25127745813939578</v>
      </c>
      <c r="P29" s="141">
        <f t="shared" si="11"/>
        <v>0.11984431164638644</v>
      </c>
    </row>
    <row r="31" spans="2:17" ht="15.75" customHeight="1">
      <c r="P31" s="144"/>
    </row>
    <row r="32" spans="2:17" ht="15.75" customHeight="1">
      <c r="Q32" s="205"/>
    </row>
  </sheetData>
  <mergeCells count="6">
    <mergeCell ref="B28:C28"/>
    <mergeCell ref="B4:P4"/>
    <mergeCell ref="B5:P5"/>
    <mergeCell ref="B6:P6"/>
    <mergeCell ref="B12:C12"/>
    <mergeCell ref="B15:C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  <outlinePr summaryBelow="0" summaryRight="0"/>
  </sheetPr>
  <dimension ref="B1:Q60"/>
  <sheetViews>
    <sheetView showGridLines="0" workbookViewId="0">
      <selection activeCell="C58" sqref="C58:N59"/>
    </sheetView>
  </sheetViews>
  <sheetFormatPr defaultColWidth="14.453125" defaultRowHeight="15.75" customHeight="1"/>
  <cols>
    <col min="2" max="2" width="30.08984375" customWidth="1"/>
    <col min="3" max="3" width="10.26953125" bestFit="1" customWidth="1"/>
    <col min="4" max="14" width="8" customWidth="1"/>
    <col min="15" max="15" width="10.453125" customWidth="1"/>
  </cols>
  <sheetData>
    <row r="1" spans="2:17" ht="15.75" customHeight="1">
      <c r="B1" s="198" t="s">
        <v>147</v>
      </c>
      <c r="C1" s="198"/>
      <c r="D1" s="198"/>
    </row>
    <row r="2" spans="2:17" ht="15.75" customHeight="1">
      <c r="B2" s="198"/>
      <c r="C2" s="198"/>
      <c r="D2" s="198"/>
    </row>
    <row r="3" spans="2:17" ht="15.75" customHeight="1">
      <c r="B3" s="198"/>
      <c r="C3" s="198"/>
      <c r="D3" s="198"/>
    </row>
    <row r="4" spans="2:17" ht="15.75" customHeight="1">
      <c r="B4" s="199"/>
      <c r="C4" s="199"/>
      <c r="D4" s="199"/>
    </row>
    <row r="6" spans="2:17" ht="15.75" customHeight="1">
      <c r="B6" s="127" t="s">
        <v>100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9"/>
    </row>
    <row r="7" spans="2:17" ht="15.75" customHeight="1">
      <c r="B7" s="130" t="s">
        <v>59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2"/>
    </row>
    <row r="8" spans="2:17" ht="15.75" customHeight="1">
      <c r="B8" s="124" t="s">
        <v>109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6"/>
    </row>
    <row r="9" spans="2:17" ht="15.75" customHeight="1">
      <c r="B9" s="95"/>
      <c r="C9" s="96">
        <v>45292</v>
      </c>
      <c r="D9" s="96">
        <v>45323</v>
      </c>
      <c r="E9" s="96">
        <v>45352</v>
      </c>
      <c r="F9" s="96">
        <v>45383</v>
      </c>
      <c r="G9" s="96">
        <v>45413</v>
      </c>
      <c r="H9" s="96">
        <v>45444</v>
      </c>
      <c r="I9" s="96">
        <v>45474</v>
      </c>
      <c r="J9" s="96">
        <v>45505</v>
      </c>
      <c r="K9" s="96">
        <v>45536</v>
      </c>
      <c r="L9" s="96">
        <v>45566</v>
      </c>
      <c r="M9" s="96">
        <v>45597</v>
      </c>
      <c r="N9" s="96">
        <v>45627</v>
      </c>
      <c r="O9" s="97" t="s">
        <v>0</v>
      </c>
    </row>
    <row r="10" spans="2:17" ht="15.75" customHeight="1">
      <c r="B10" s="55" t="s">
        <v>148</v>
      </c>
      <c r="C10" s="22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56">
        <f>SUM(C10:N10)</f>
        <v>0</v>
      </c>
      <c r="P10" s="68"/>
      <c r="Q10" s="27"/>
    </row>
    <row r="11" spans="2:17" ht="15.75" customHeight="1">
      <c r="B11" s="57"/>
      <c r="C11" s="214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35"/>
      <c r="P11" s="68"/>
      <c r="Q11" s="27"/>
    </row>
    <row r="12" spans="2:17" ht="15.75" customHeight="1">
      <c r="B12" s="57" t="s">
        <v>135</v>
      </c>
      <c r="C12" s="214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35"/>
    </row>
    <row r="13" spans="2:17" ht="15.75" customHeight="1">
      <c r="B13" s="55" t="s">
        <v>123</v>
      </c>
      <c r="C13" s="217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98">
        <f>SUM(C13:N13)</f>
        <v>0</v>
      </c>
    </row>
    <row r="14" spans="2:17" ht="15.75" customHeight="1">
      <c r="B14" s="55" t="s">
        <v>108</v>
      </c>
      <c r="C14" s="217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98">
        <f>SUM(C14:N14)</f>
        <v>0</v>
      </c>
    </row>
    <row r="15" spans="2:17" ht="15.75" customHeight="1">
      <c r="B15" s="62" t="s">
        <v>119</v>
      </c>
      <c r="C15" s="214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98">
        <f>SUM(C15:N15)</f>
        <v>0</v>
      </c>
    </row>
    <row r="16" spans="2:17" ht="15.75" customHeight="1">
      <c r="B16" s="55" t="s">
        <v>120</v>
      </c>
      <c r="C16" s="217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98">
        <f>SUM(C16:N16)</f>
        <v>0</v>
      </c>
    </row>
    <row r="17" spans="2:17" ht="15.75" customHeight="1">
      <c r="B17" s="135" t="s">
        <v>80</v>
      </c>
      <c r="C17" s="221">
        <f>SUM(C13:C16)</f>
        <v>0</v>
      </c>
      <c r="D17" s="136">
        <f t="shared" ref="D17:O17" si="0">SUM(D13:D16)</f>
        <v>0</v>
      </c>
      <c r="E17" s="136">
        <f t="shared" si="0"/>
        <v>0</v>
      </c>
      <c r="F17" s="136">
        <f t="shared" si="0"/>
        <v>0</v>
      </c>
      <c r="G17" s="136">
        <f t="shared" si="0"/>
        <v>0</v>
      </c>
      <c r="H17" s="136">
        <f t="shared" si="0"/>
        <v>0</v>
      </c>
      <c r="I17" s="136">
        <f t="shared" si="0"/>
        <v>0</v>
      </c>
      <c r="J17" s="136">
        <f t="shared" si="0"/>
        <v>0</v>
      </c>
      <c r="K17" s="136">
        <f t="shared" si="0"/>
        <v>0</v>
      </c>
      <c r="L17" s="136">
        <f t="shared" si="0"/>
        <v>0</v>
      </c>
      <c r="M17" s="136">
        <f t="shared" si="0"/>
        <v>0</v>
      </c>
      <c r="N17" s="136">
        <f t="shared" si="0"/>
        <v>0</v>
      </c>
      <c r="O17" s="136">
        <f t="shared" si="0"/>
        <v>0</v>
      </c>
    </row>
    <row r="18" spans="2:17" ht="15.75" customHeight="1">
      <c r="B18" s="57"/>
    </row>
    <row r="20" spans="2:17" ht="15.75" customHeight="1">
      <c r="B20" s="127" t="s">
        <v>100</v>
      </c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9"/>
    </row>
    <row r="21" spans="2:17" ht="15.75" customHeight="1">
      <c r="B21" s="130" t="s">
        <v>125</v>
      </c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2"/>
    </row>
    <row r="22" spans="2:17" ht="15.75" customHeight="1">
      <c r="B22" s="124" t="s">
        <v>109</v>
      </c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6"/>
    </row>
    <row r="23" spans="2:17" ht="15.75" customHeight="1">
      <c r="B23" s="95"/>
      <c r="C23" s="216">
        <v>44197</v>
      </c>
      <c r="D23" s="96">
        <v>44228</v>
      </c>
      <c r="E23" s="96">
        <v>44256</v>
      </c>
      <c r="F23" s="96">
        <v>44287</v>
      </c>
      <c r="G23" s="96">
        <v>44317</v>
      </c>
      <c r="H23" s="96">
        <v>44348</v>
      </c>
      <c r="I23" s="96">
        <v>44378</v>
      </c>
      <c r="J23" s="96">
        <v>44409</v>
      </c>
      <c r="K23" s="96">
        <v>44440</v>
      </c>
      <c r="L23" s="96">
        <v>44470</v>
      </c>
      <c r="M23" s="96">
        <v>44501</v>
      </c>
      <c r="N23" s="96">
        <v>44531</v>
      </c>
      <c r="O23" s="97" t="s">
        <v>0</v>
      </c>
    </row>
    <row r="24" spans="2:17" ht="15.75" customHeight="1">
      <c r="B24" s="55" t="s">
        <v>1</v>
      </c>
      <c r="C24" s="217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56">
        <f>SUM(C24:N24)</f>
        <v>0</v>
      </c>
      <c r="P24" s="68"/>
    </row>
    <row r="25" spans="2:17" ht="15.75" customHeight="1">
      <c r="B25" s="153"/>
      <c r="C25" s="214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154"/>
      <c r="P25" s="68"/>
    </row>
    <row r="26" spans="2:17" ht="15.75" customHeight="1">
      <c r="B26" s="57" t="s">
        <v>136</v>
      </c>
      <c r="C26" s="214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35"/>
    </row>
    <row r="27" spans="2:17" ht="15.75" customHeight="1">
      <c r="B27" s="55" t="s">
        <v>134</v>
      </c>
      <c r="C27" s="217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56"/>
    </row>
    <row r="28" spans="2:17" ht="15.75" customHeight="1">
      <c r="B28" s="55" t="s">
        <v>127</v>
      </c>
      <c r="C28" s="217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98">
        <f>SUM(C28:N28)</f>
        <v>0</v>
      </c>
    </row>
    <row r="29" spans="2:17" ht="15.75" customHeight="1">
      <c r="B29" s="63" t="s">
        <v>128</v>
      </c>
      <c r="C29" s="218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2">
        <f>SUM(C29:N29)</f>
        <v>0</v>
      </c>
    </row>
    <row r="30" spans="2:17" ht="15.75" customHeight="1">
      <c r="B30" s="63" t="s">
        <v>81</v>
      </c>
      <c r="C30" s="219">
        <f>SUM(C27:C29)</f>
        <v>0</v>
      </c>
      <c r="D30" s="64">
        <f t="shared" ref="D30:N30" si="1">SUM(D27:D29)</f>
        <v>0</v>
      </c>
      <c r="E30" s="64">
        <f t="shared" si="1"/>
        <v>0</v>
      </c>
      <c r="F30" s="64">
        <f t="shared" si="1"/>
        <v>0</v>
      </c>
      <c r="G30" s="64">
        <f t="shared" si="1"/>
        <v>0</v>
      </c>
      <c r="H30" s="64">
        <f t="shared" si="1"/>
        <v>0</v>
      </c>
      <c r="I30" s="64">
        <f t="shared" si="1"/>
        <v>0</v>
      </c>
      <c r="J30" s="64">
        <f t="shared" si="1"/>
        <v>0</v>
      </c>
      <c r="K30" s="64">
        <f t="shared" si="1"/>
        <v>0</v>
      </c>
      <c r="L30" s="64">
        <f t="shared" si="1"/>
        <v>0</v>
      </c>
      <c r="M30" s="64">
        <f t="shared" si="1"/>
        <v>0</v>
      </c>
      <c r="N30" s="64">
        <f t="shared" si="1"/>
        <v>0</v>
      </c>
      <c r="O30" s="65">
        <f>SUM(O28:O29)</f>
        <v>0</v>
      </c>
    </row>
    <row r="31" spans="2:17" ht="15.75" customHeight="1">
      <c r="Q31" s="28"/>
    </row>
    <row r="33" spans="2:15" ht="15.75" customHeight="1">
      <c r="B33" s="127" t="s">
        <v>100</v>
      </c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9"/>
    </row>
    <row r="34" spans="2:15" ht="15.75" customHeight="1">
      <c r="B34" s="117" t="s">
        <v>62</v>
      </c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3"/>
    </row>
    <row r="35" spans="2:15" ht="15.75" customHeight="1">
      <c r="B35" s="117" t="s">
        <v>109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3"/>
    </row>
    <row r="36" spans="2:15" ht="15.75" customHeight="1">
      <c r="B36" s="95"/>
      <c r="C36" s="213">
        <v>44197</v>
      </c>
      <c r="D36" s="96">
        <v>44228</v>
      </c>
      <c r="E36" s="96">
        <v>44256</v>
      </c>
      <c r="F36" s="96">
        <v>44287</v>
      </c>
      <c r="G36" s="96">
        <v>44317</v>
      </c>
      <c r="H36" s="96">
        <v>44348</v>
      </c>
      <c r="I36" s="96">
        <v>44378</v>
      </c>
      <c r="J36" s="96">
        <v>44409</v>
      </c>
      <c r="K36" s="96">
        <v>44440</v>
      </c>
      <c r="L36" s="96">
        <v>44470</v>
      </c>
      <c r="M36" s="96">
        <v>44501</v>
      </c>
      <c r="N36" s="96">
        <v>44531</v>
      </c>
      <c r="O36" s="97" t="s">
        <v>0</v>
      </c>
    </row>
    <row r="37" spans="2:15" ht="15.75" customHeight="1">
      <c r="B37" s="24" t="s">
        <v>63</v>
      </c>
      <c r="C37" s="214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25">
        <f t="shared" ref="O37:O38" si="2">SUM(C37:N37)</f>
        <v>0</v>
      </c>
    </row>
    <row r="38" spans="2:15" ht="15.75" customHeight="1">
      <c r="B38" s="19" t="s">
        <v>64</v>
      </c>
      <c r="C38" s="214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26">
        <f t="shared" si="2"/>
        <v>0</v>
      </c>
    </row>
    <row r="39" spans="2:15" ht="15.75" customHeight="1">
      <c r="B39" s="55" t="s">
        <v>75</v>
      </c>
      <c r="C39" s="215">
        <f>SUM(C37:C38)</f>
        <v>0</v>
      </c>
      <c r="D39" s="58">
        <f t="shared" ref="D39:O39" si="3">SUM(D37:D38)</f>
        <v>0</v>
      </c>
      <c r="E39" s="58">
        <f t="shared" si="3"/>
        <v>0</v>
      </c>
      <c r="F39" s="58">
        <f t="shared" si="3"/>
        <v>0</v>
      </c>
      <c r="G39" s="58">
        <f t="shared" si="3"/>
        <v>0</v>
      </c>
      <c r="H39" s="58">
        <f t="shared" si="3"/>
        <v>0</v>
      </c>
      <c r="I39" s="58">
        <f t="shared" si="3"/>
        <v>0</v>
      </c>
      <c r="J39" s="58">
        <f t="shared" si="3"/>
        <v>0</v>
      </c>
      <c r="K39" s="58">
        <f t="shared" si="3"/>
        <v>0</v>
      </c>
      <c r="L39" s="58">
        <f t="shared" si="3"/>
        <v>0</v>
      </c>
      <c r="M39" s="58">
        <f t="shared" si="3"/>
        <v>0</v>
      </c>
      <c r="N39" s="58">
        <f t="shared" si="3"/>
        <v>0</v>
      </c>
      <c r="O39" s="58">
        <f t="shared" si="3"/>
        <v>0</v>
      </c>
    </row>
    <row r="40" spans="2:15" ht="15.75" customHeight="1">
      <c r="B40" s="153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</row>
    <row r="42" spans="2:15" ht="15.75" customHeight="1">
      <c r="B42" s="127" t="s">
        <v>100</v>
      </c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9"/>
    </row>
    <row r="43" spans="2:15" ht="15.75" customHeight="1">
      <c r="B43" s="117" t="s">
        <v>60</v>
      </c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9"/>
    </row>
    <row r="44" spans="2:15" ht="15.75" customHeight="1">
      <c r="B44" s="117" t="s">
        <v>109</v>
      </c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9"/>
    </row>
    <row r="45" spans="2:15" ht="15.75" customHeight="1">
      <c r="B45" s="159"/>
      <c r="C45" s="160">
        <v>44197</v>
      </c>
      <c r="D45" s="160">
        <v>44228</v>
      </c>
      <c r="E45" s="160">
        <v>44256</v>
      </c>
      <c r="F45" s="160">
        <v>44287</v>
      </c>
      <c r="G45" s="160">
        <v>44317</v>
      </c>
      <c r="H45" s="160">
        <v>44348</v>
      </c>
      <c r="I45" s="160">
        <v>44378</v>
      </c>
      <c r="J45" s="160">
        <v>44409</v>
      </c>
      <c r="K45" s="160">
        <v>44440</v>
      </c>
      <c r="L45" s="160">
        <v>44470</v>
      </c>
      <c r="M45" s="160">
        <v>44501</v>
      </c>
      <c r="N45" s="160">
        <v>44531</v>
      </c>
      <c r="O45" s="161" t="s">
        <v>0</v>
      </c>
    </row>
    <row r="46" spans="2:15" ht="13">
      <c r="B46" s="19" t="s">
        <v>51</v>
      </c>
      <c r="C46" s="155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26">
        <f t="shared" ref="O46:O50" si="4">SUM(C46:N46)</f>
        <v>0</v>
      </c>
    </row>
    <row r="47" spans="2:15" ht="13">
      <c r="B47" s="19" t="s">
        <v>52</v>
      </c>
      <c r="C47" s="155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26">
        <f t="shared" si="4"/>
        <v>0</v>
      </c>
    </row>
    <row r="48" spans="2:15" ht="13">
      <c r="B48" s="19" t="s">
        <v>47</v>
      </c>
      <c r="C48" s="155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26"/>
    </row>
    <row r="49" spans="2:15" ht="13">
      <c r="B49" s="19" t="s">
        <v>53</v>
      </c>
      <c r="C49" s="155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26">
        <f t="shared" si="4"/>
        <v>0</v>
      </c>
    </row>
    <row r="50" spans="2:15" ht="13">
      <c r="B50" s="19" t="s">
        <v>54</v>
      </c>
      <c r="C50" s="157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26">
        <f t="shared" si="4"/>
        <v>0</v>
      </c>
    </row>
    <row r="51" spans="2:15" ht="13">
      <c r="B51" s="23" t="s">
        <v>61</v>
      </c>
      <c r="C51" s="16">
        <f>SUM(C46:C50)</f>
        <v>0</v>
      </c>
      <c r="D51" s="16">
        <f>SUM(D46:D50)</f>
        <v>0</v>
      </c>
      <c r="E51" s="16">
        <f>SUM(E46:E50)</f>
        <v>0</v>
      </c>
      <c r="F51" s="16">
        <f>SUM(F46:F50)</f>
        <v>0</v>
      </c>
      <c r="G51" s="16">
        <f>SUM(G46:G50)</f>
        <v>0</v>
      </c>
      <c r="H51" s="16">
        <f>SUM(H46:H50)</f>
        <v>0</v>
      </c>
      <c r="I51" s="16">
        <f>SUM(I46:I50)</f>
        <v>0</v>
      </c>
      <c r="J51" s="16">
        <f>SUM(J46:J50)</f>
        <v>0</v>
      </c>
      <c r="K51" s="16">
        <f>SUM(K46:K50)</f>
        <v>0</v>
      </c>
      <c r="L51" s="16">
        <f>SUM(L46:L50)</f>
        <v>0</v>
      </c>
      <c r="M51" s="16">
        <f>SUM(M46:M50)</f>
        <v>0</v>
      </c>
      <c r="N51" s="16">
        <f>SUM(N46:N50)</f>
        <v>0</v>
      </c>
      <c r="O51" s="18">
        <f>SUM(O46:O50)</f>
        <v>0</v>
      </c>
    </row>
    <row r="52" spans="2:15" ht="15.75" customHeight="1"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</row>
    <row r="54" spans="2:15" ht="12.5" customHeight="1">
      <c r="B54" s="127" t="s">
        <v>100</v>
      </c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9"/>
    </row>
    <row r="55" spans="2:15" ht="13">
      <c r="B55" s="117" t="s">
        <v>139</v>
      </c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3"/>
    </row>
    <row r="56" spans="2:15" ht="13">
      <c r="B56" s="117" t="s">
        <v>109</v>
      </c>
      <c r="C56" s="142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3"/>
    </row>
    <row r="57" spans="2:15" ht="13">
      <c r="B57" s="95"/>
      <c r="C57" s="213">
        <v>44197</v>
      </c>
      <c r="D57" s="96">
        <v>44228</v>
      </c>
      <c r="E57" s="96">
        <v>44256</v>
      </c>
      <c r="F57" s="96">
        <v>44287</v>
      </c>
      <c r="G57" s="96">
        <v>44317</v>
      </c>
      <c r="H57" s="96">
        <v>44348</v>
      </c>
      <c r="I57" s="96">
        <v>44378</v>
      </c>
      <c r="J57" s="96">
        <v>44409</v>
      </c>
      <c r="K57" s="96">
        <v>44440</v>
      </c>
      <c r="L57" s="96">
        <v>44470</v>
      </c>
      <c r="M57" s="96">
        <v>44501</v>
      </c>
      <c r="N57" s="96">
        <v>44531</v>
      </c>
      <c r="O57" s="97" t="s">
        <v>0</v>
      </c>
    </row>
    <row r="58" spans="2:15" ht="13">
      <c r="B58" s="24" t="s">
        <v>140</v>
      </c>
      <c r="C58" s="214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25">
        <f t="shared" ref="O58:O59" si="5">SUM(C58:N58)</f>
        <v>0</v>
      </c>
    </row>
    <row r="59" spans="2:15" ht="13">
      <c r="B59" s="19" t="s">
        <v>141</v>
      </c>
      <c r="C59" s="214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26">
        <f t="shared" si="5"/>
        <v>0</v>
      </c>
    </row>
    <row r="60" spans="2:15" ht="13">
      <c r="B60" s="55" t="s">
        <v>75</v>
      </c>
      <c r="C60" s="215">
        <f>SUM(C58:C59)</f>
        <v>0</v>
      </c>
      <c r="D60" s="58">
        <f t="shared" ref="D60" si="6">SUM(D58:D59)</f>
        <v>0</v>
      </c>
      <c r="E60" s="58">
        <f t="shared" ref="E60" si="7">SUM(E58:E59)</f>
        <v>0</v>
      </c>
      <c r="F60" s="58">
        <f t="shared" ref="F60" si="8">SUM(F58:F59)</f>
        <v>0</v>
      </c>
      <c r="G60" s="58">
        <f t="shared" ref="G60" si="9">SUM(G58:G59)</f>
        <v>0</v>
      </c>
      <c r="H60" s="58">
        <f t="shared" ref="H60" si="10">SUM(H58:H59)</f>
        <v>0</v>
      </c>
      <c r="I60" s="58">
        <f t="shared" ref="I60" si="11">SUM(I58:I59)</f>
        <v>0</v>
      </c>
      <c r="J60" s="58">
        <f t="shared" ref="J60" si="12">SUM(J58:J59)</f>
        <v>0</v>
      </c>
      <c r="K60" s="58">
        <f t="shared" ref="K60" si="13">SUM(K58:K59)</f>
        <v>0</v>
      </c>
      <c r="L60" s="58">
        <f t="shared" ref="L60" si="14">SUM(L58:L59)</f>
        <v>0</v>
      </c>
      <c r="M60" s="58">
        <f t="shared" ref="M60" si="15">SUM(M58:M59)</f>
        <v>0</v>
      </c>
      <c r="N60" s="58">
        <f t="shared" ref="N60" si="16">SUM(N58:N59)</f>
        <v>0</v>
      </c>
      <c r="O60" s="58">
        <f t="shared" ref="O60" si="17">SUM(O58:O59)</f>
        <v>0</v>
      </c>
    </row>
  </sheetData>
  <mergeCells count="16">
    <mergeCell ref="B54:O54"/>
    <mergeCell ref="B55:O55"/>
    <mergeCell ref="B56:O56"/>
    <mergeCell ref="B1:D3"/>
    <mergeCell ref="B43:O43"/>
    <mergeCell ref="B44:O44"/>
    <mergeCell ref="B34:O34"/>
    <mergeCell ref="B35:O35"/>
    <mergeCell ref="B33:O33"/>
    <mergeCell ref="B22:O22"/>
    <mergeCell ref="B42:O42"/>
    <mergeCell ref="B6:O6"/>
    <mergeCell ref="B7:O7"/>
    <mergeCell ref="B8:O8"/>
    <mergeCell ref="B20:O20"/>
    <mergeCell ref="B21:O21"/>
  </mergeCells>
  <pageMargins left="0.7" right="0.7" top="0.75" bottom="0.75" header="0.3" footer="0.3"/>
  <ignoredErrors>
    <ignoredError sqref="C51:N51 C39:O39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outlinePr summaryBelow="0" summaryRight="0"/>
  </sheetPr>
  <dimension ref="A2:G115"/>
  <sheetViews>
    <sheetView showGridLines="0" workbookViewId="0">
      <selection activeCell="C80" sqref="C80"/>
    </sheetView>
  </sheetViews>
  <sheetFormatPr defaultColWidth="14.453125" defaultRowHeight="15.75" customHeight="1"/>
  <cols>
    <col min="2" max="2" width="18.6328125" customWidth="1"/>
    <col min="3" max="3" width="14.54296875" customWidth="1"/>
    <col min="4" max="4" width="16.26953125" customWidth="1"/>
    <col min="5" max="5" width="13" customWidth="1"/>
    <col min="6" max="6" width="14.26953125" customWidth="1"/>
    <col min="7" max="7" width="17.7265625" customWidth="1"/>
    <col min="8" max="8" width="21.7265625" customWidth="1"/>
    <col min="9" max="11" width="13" customWidth="1"/>
    <col min="13" max="13" width="16.81640625" customWidth="1"/>
    <col min="14" max="17" width="10" customWidth="1"/>
  </cols>
  <sheetData>
    <row r="2" spans="1:7" ht="21" customHeight="1">
      <c r="B2" s="182" t="s">
        <v>17</v>
      </c>
      <c r="C2" s="183"/>
      <c r="D2" s="183"/>
      <c r="E2" s="183"/>
      <c r="F2" s="183"/>
      <c r="G2" s="184"/>
    </row>
    <row r="3" spans="1:7" ht="14" customHeight="1">
      <c r="B3" s="5"/>
      <c r="C3" s="5"/>
      <c r="D3" s="5"/>
      <c r="E3" s="5"/>
      <c r="F3" s="5"/>
      <c r="G3" s="5"/>
    </row>
    <row r="4" spans="1:7" ht="14">
      <c r="A4" s="57">
        <v>1</v>
      </c>
      <c r="B4" s="185" t="s">
        <v>146</v>
      </c>
      <c r="C4" s="189">
        <f>'Proyeccion FDC 2024-1'!D26</f>
        <v>0</v>
      </c>
      <c r="E4" s="5"/>
      <c r="F4" s="5"/>
      <c r="G4" s="5"/>
    </row>
    <row r="5" spans="1:7" ht="14">
      <c r="B5" s="186" t="s">
        <v>19</v>
      </c>
      <c r="C5" s="190">
        <v>0.06</v>
      </c>
      <c r="E5" s="5"/>
      <c r="F5" s="5"/>
      <c r="G5" s="5"/>
    </row>
    <row r="6" spans="1:7" ht="14">
      <c r="B6" s="186" t="s">
        <v>20</v>
      </c>
      <c r="C6" s="191" t="s">
        <v>143</v>
      </c>
      <c r="E6" s="5"/>
      <c r="F6" s="5"/>
      <c r="G6" s="5"/>
    </row>
    <row r="7" spans="1:7" ht="14">
      <c r="B7" s="187" t="s">
        <v>22</v>
      </c>
      <c r="C7" s="192" t="s">
        <v>84</v>
      </c>
      <c r="E7" s="5"/>
      <c r="F7" s="5"/>
      <c r="G7" s="5"/>
    </row>
    <row r="9" spans="1:7" ht="28.5" customHeight="1">
      <c r="B9" s="188" t="s">
        <v>83</v>
      </c>
      <c r="C9" s="188" t="s">
        <v>145</v>
      </c>
      <c r="D9" s="188" t="s">
        <v>23</v>
      </c>
      <c r="E9" s="188" t="s">
        <v>144</v>
      </c>
      <c r="F9" s="188" t="s">
        <v>21</v>
      </c>
    </row>
    <row r="10" spans="1:7" ht="15.75" customHeight="1">
      <c r="B10" s="179" t="s">
        <v>84</v>
      </c>
      <c r="C10" s="180">
        <f>C4-D10</f>
        <v>0</v>
      </c>
      <c r="D10" s="180">
        <f>$C$4/12</f>
        <v>0</v>
      </c>
      <c r="E10" s="180">
        <f>C10*6%</f>
        <v>0</v>
      </c>
      <c r="F10" s="180">
        <f>D10+E10</f>
        <v>0</v>
      </c>
    </row>
    <row r="11" spans="1:7" ht="15.75" customHeight="1">
      <c r="B11" s="179" t="s">
        <v>85</v>
      </c>
      <c r="C11" s="180">
        <f>C10-D11</f>
        <v>0</v>
      </c>
      <c r="D11" s="180">
        <f t="shared" ref="D11:D21" si="0">$C$4/12</f>
        <v>0</v>
      </c>
      <c r="E11" s="180">
        <f t="shared" ref="E11:E21" si="1">C11*6%</f>
        <v>0</v>
      </c>
      <c r="F11" s="180">
        <f t="shared" ref="F11:F21" si="2">D11+E11</f>
        <v>0</v>
      </c>
    </row>
    <row r="12" spans="1:7" ht="15.75" customHeight="1">
      <c r="B12" s="179" t="s">
        <v>86</v>
      </c>
      <c r="C12" s="180">
        <f t="shared" ref="C12:C21" si="3">C11-D12</f>
        <v>0</v>
      </c>
      <c r="D12" s="180">
        <f t="shared" si="0"/>
        <v>0</v>
      </c>
      <c r="E12" s="180">
        <f t="shared" si="1"/>
        <v>0</v>
      </c>
      <c r="F12" s="180">
        <f t="shared" si="2"/>
        <v>0</v>
      </c>
    </row>
    <row r="13" spans="1:7" ht="15.75" customHeight="1">
      <c r="B13" s="179" t="s">
        <v>87</v>
      </c>
      <c r="C13" s="180">
        <f t="shared" si="3"/>
        <v>0</v>
      </c>
      <c r="D13" s="180">
        <f t="shared" si="0"/>
        <v>0</v>
      </c>
      <c r="E13" s="180">
        <f t="shared" si="1"/>
        <v>0</v>
      </c>
      <c r="F13" s="180">
        <f t="shared" si="2"/>
        <v>0</v>
      </c>
    </row>
    <row r="14" spans="1:7" ht="15.75" customHeight="1">
      <c r="B14" s="179" t="s">
        <v>88</v>
      </c>
      <c r="C14" s="180">
        <f t="shared" si="3"/>
        <v>0</v>
      </c>
      <c r="D14" s="180">
        <f t="shared" si="0"/>
        <v>0</v>
      </c>
      <c r="E14" s="180">
        <f t="shared" si="1"/>
        <v>0</v>
      </c>
      <c r="F14" s="180">
        <f t="shared" si="2"/>
        <v>0</v>
      </c>
    </row>
    <row r="15" spans="1:7" ht="15.75" customHeight="1">
      <c r="B15" s="179" t="s">
        <v>89</v>
      </c>
      <c r="C15" s="180">
        <f t="shared" si="3"/>
        <v>0</v>
      </c>
      <c r="D15" s="180">
        <f t="shared" si="0"/>
        <v>0</v>
      </c>
      <c r="E15" s="180">
        <f t="shared" si="1"/>
        <v>0</v>
      </c>
      <c r="F15" s="180">
        <f t="shared" si="2"/>
        <v>0</v>
      </c>
    </row>
    <row r="16" spans="1:7" ht="15.75" customHeight="1">
      <c r="B16" s="179" t="s">
        <v>90</v>
      </c>
      <c r="C16" s="180">
        <f t="shared" si="3"/>
        <v>0</v>
      </c>
      <c r="D16" s="180">
        <f t="shared" si="0"/>
        <v>0</v>
      </c>
      <c r="E16" s="180">
        <f t="shared" si="1"/>
        <v>0</v>
      </c>
      <c r="F16" s="180">
        <f t="shared" si="2"/>
        <v>0</v>
      </c>
    </row>
    <row r="17" spans="1:7" ht="15.75" customHeight="1">
      <c r="B17" s="179" t="s">
        <v>91</v>
      </c>
      <c r="C17" s="180">
        <f t="shared" si="3"/>
        <v>0</v>
      </c>
      <c r="D17" s="180">
        <f t="shared" si="0"/>
        <v>0</v>
      </c>
      <c r="E17" s="180">
        <f t="shared" si="1"/>
        <v>0</v>
      </c>
      <c r="F17" s="180">
        <f t="shared" si="2"/>
        <v>0</v>
      </c>
    </row>
    <row r="18" spans="1:7" ht="15.75" customHeight="1">
      <c r="B18" s="179" t="s">
        <v>92</v>
      </c>
      <c r="C18" s="180">
        <f t="shared" si="3"/>
        <v>0</v>
      </c>
      <c r="D18" s="180">
        <f t="shared" si="0"/>
        <v>0</v>
      </c>
      <c r="E18" s="180">
        <f t="shared" si="1"/>
        <v>0</v>
      </c>
      <c r="F18" s="180">
        <f t="shared" si="2"/>
        <v>0</v>
      </c>
    </row>
    <row r="19" spans="1:7" ht="15.75" customHeight="1">
      <c r="B19" s="179" t="s">
        <v>93</v>
      </c>
      <c r="C19" s="180">
        <f t="shared" si="3"/>
        <v>0</v>
      </c>
      <c r="D19" s="180">
        <f t="shared" si="0"/>
        <v>0</v>
      </c>
      <c r="E19" s="180">
        <f t="shared" si="1"/>
        <v>0</v>
      </c>
      <c r="F19" s="180">
        <f t="shared" si="2"/>
        <v>0</v>
      </c>
    </row>
    <row r="20" spans="1:7" ht="15.75" customHeight="1">
      <c r="B20" s="179" t="s">
        <v>94</v>
      </c>
      <c r="C20" s="180">
        <f t="shared" si="3"/>
        <v>0</v>
      </c>
      <c r="D20" s="180">
        <f t="shared" si="0"/>
        <v>0</v>
      </c>
      <c r="E20" s="180">
        <f t="shared" si="1"/>
        <v>0</v>
      </c>
      <c r="F20" s="180">
        <f t="shared" si="2"/>
        <v>0</v>
      </c>
    </row>
    <row r="21" spans="1:7" ht="15.75" customHeight="1">
      <c r="B21" s="179" t="s">
        <v>95</v>
      </c>
      <c r="C21" s="180">
        <f t="shared" si="3"/>
        <v>0</v>
      </c>
      <c r="D21" s="180">
        <f t="shared" si="0"/>
        <v>0</v>
      </c>
      <c r="E21" s="180">
        <f t="shared" si="1"/>
        <v>0</v>
      </c>
      <c r="F21" s="180">
        <f t="shared" si="2"/>
        <v>0</v>
      </c>
    </row>
    <row r="22" spans="1:7" ht="15.75" customHeight="1">
      <c r="B22" s="181"/>
      <c r="C22" s="181"/>
      <c r="D22" s="193"/>
      <c r="E22" s="193"/>
      <c r="F22" s="181"/>
      <c r="G22" s="181"/>
    </row>
    <row r="23" spans="1:7" ht="15.75" customHeight="1">
      <c r="A23" s="57">
        <v>2</v>
      </c>
      <c r="B23" s="185" t="s">
        <v>146</v>
      </c>
      <c r="C23" s="189">
        <f>'Proyeccion FDC 2024-1'!E26</f>
        <v>0</v>
      </c>
      <c r="E23" s="5"/>
      <c r="F23" s="5"/>
      <c r="G23" s="181"/>
    </row>
    <row r="24" spans="1:7" ht="15.75" customHeight="1">
      <c r="B24" s="186" t="s">
        <v>19</v>
      </c>
      <c r="C24" s="190">
        <v>0.06</v>
      </c>
      <c r="E24" s="5"/>
      <c r="F24" s="5"/>
    </row>
    <row r="25" spans="1:7" ht="15.75" customHeight="1">
      <c r="B25" s="186" t="s">
        <v>20</v>
      </c>
      <c r="C25" s="191" t="s">
        <v>143</v>
      </c>
      <c r="E25" s="5"/>
      <c r="F25" s="5"/>
    </row>
    <row r="26" spans="1:7" ht="15.75" customHeight="1">
      <c r="B26" s="187" t="s">
        <v>22</v>
      </c>
      <c r="C26" s="192" t="s">
        <v>85</v>
      </c>
      <c r="E26" s="5"/>
      <c r="F26" s="5"/>
    </row>
    <row r="28" spans="1:7" ht="15.75" customHeight="1">
      <c r="B28" s="188" t="s">
        <v>83</v>
      </c>
      <c r="C28" s="188" t="s">
        <v>145</v>
      </c>
      <c r="D28" s="188" t="s">
        <v>23</v>
      </c>
      <c r="E28" s="188" t="s">
        <v>144</v>
      </c>
      <c r="F28" s="188" t="s">
        <v>21</v>
      </c>
    </row>
    <row r="29" spans="1:7" ht="15.75" customHeight="1">
      <c r="B29" s="179" t="s">
        <v>84</v>
      </c>
      <c r="C29" s="180"/>
      <c r="D29" s="180"/>
      <c r="E29" s="180"/>
      <c r="F29" s="180"/>
    </row>
    <row r="30" spans="1:7" ht="15.75" customHeight="1">
      <c r="B30" s="179" t="s">
        <v>85</v>
      </c>
      <c r="C30" s="180">
        <f>C23-D30</f>
        <v>0</v>
      </c>
      <c r="D30" s="180">
        <f>$C$23/12</f>
        <v>0</v>
      </c>
      <c r="E30" s="180">
        <f t="shared" ref="E30:E36" si="4">C30*6%</f>
        <v>0</v>
      </c>
      <c r="F30" s="180">
        <f t="shared" ref="F30:F36" si="5">D30+E30</f>
        <v>0</v>
      </c>
    </row>
    <row r="31" spans="1:7" ht="15.75" customHeight="1">
      <c r="B31" s="179" t="s">
        <v>86</v>
      </c>
      <c r="C31" s="180">
        <f t="shared" ref="C31:C36" si="6">C30-D31</f>
        <v>0</v>
      </c>
      <c r="D31" s="180">
        <f t="shared" ref="D31:D40" si="7">$C$23/12</f>
        <v>0</v>
      </c>
      <c r="E31" s="180">
        <f t="shared" si="4"/>
        <v>0</v>
      </c>
      <c r="F31" s="180">
        <f t="shared" si="5"/>
        <v>0</v>
      </c>
    </row>
    <row r="32" spans="1:7" ht="15.75" customHeight="1">
      <c r="B32" s="179" t="s">
        <v>87</v>
      </c>
      <c r="C32" s="180">
        <f t="shared" si="6"/>
        <v>0</v>
      </c>
      <c r="D32" s="180">
        <f t="shared" si="7"/>
        <v>0</v>
      </c>
      <c r="E32" s="180">
        <f t="shared" si="4"/>
        <v>0</v>
      </c>
      <c r="F32" s="180">
        <f t="shared" si="5"/>
        <v>0</v>
      </c>
    </row>
    <row r="33" spans="1:6" ht="15.75" customHeight="1">
      <c r="B33" s="179" t="s">
        <v>88</v>
      </c>
      <c r="C33" s="180">
        <f t="shared" si="6"/>
        <v>0</v>
      </c>
      <c r="D33" s="180">
        <f t="shared" si="7"/>
        <v>0</v>
      </c>
      <c r="E33" s="180">
        <f t="shared" si="4"/>
        <v>0</v>
      </c>
      <c r="F33" s="180">
        <f t="shared" si="5"/>
        <v>0</v>
      </c>
    </row>
    <row r="34" spans="1:6" ht="15.75" customHeight="1">
      <c r="B34" s="179" t="s">
        <v>89</v>
      </c>
      <c r="C34" s="180">
        <f t="shared" si="6"/>
        <v>0</v>
      </c>
      <c r="D34" s="180">
        <f t="shared" si="7"/>
        <v>0</v>
      </c>
      <c r="E34" s="180">
        <f t="shared" si="4"/>
        <v>0</v>
      </c>
      <c r="F34" s="180">
        <f t="shared" si="5"/>
        <v>0</v>
      </c>
    </row>
    <row r="35" spans="1:6" ht="15.75" customHeight="1">
      <c r="B35" s="179" t="s">
        <v>90</v>
      </c>
      <c r="C35" s="180">
        <f t="shared" si="6"/>
        <v>0</v>
      </c>
      <c r="D35" s="180">
        <f t="shared" si="7"/>
        <v>0</v>
      </c>
      <c r="E35" s="180">
        <f t="shared" si="4"/>
        <v>0</v>
      </c>
      <c r="F35" s="180">
        <f t="shared" si="5"/>
        <v>0</v>
      </c>
    </row>
    <row r="36" spans="1:6" ht="15.75" customHeight="1">
      <c r="B36" s="179" t="s">
        <v>91</v>
      </c>
      <c r="C36" s="180">
        <f t="shared" si="6"/>
        <v>0</v>
      </c>
      <c r="D36" s="180">
        <f t="shared" si="7"/>
        <v>0</v>
      </c>
      <c r="E36" s="180">
        <f t="shared" si="4"/>
        <v>0</v>
      </c>
      <c r="F36" s="180">
        <f t="shared" si="5"/>
        <v>0</v>
      </c>
    </row>
    <row r="37" spans="1:6" ht="15.75" customHeight="1">
      <c r="B37" s="179" t="s">
        <v>92</v>
      </c>
      <c r="C37" s="180">
        <f t="shared" ref="C37:C40" si="8">C36-D37</f>
        <v>0</v>
      </c>
      <c r="D37" s="180">
        <f t="shared" si="7"/>
        <v>0</v>
      </c>
      <c r="E37" s="180">
        <f t="shared" ref="E37:E40" si="9">C37*6%</f>
        <v>0</v>
      </c>
      <c r="F37" s="180">
        <f t="shared" ref="F37:F40" si="10">D37+E37</f>
        <v>0</v>
      </c>
    </row>
    <row r="38" spans="1:6" ht="15.75" customHeight="1">
      <c r="B38" s="179" t="s">
        <v>93</v>
      </c>
      <c r="C38" s="180">
        <f t="shared" si="8"/>
        <v>0</v>
      </c>
      <c r="D38" s="180">
        <f t="shared" si="7"/>
        <v>0</v>
      </c>
      <c r="E38" s="180">
        <f t="shared" si="9"/>
        <v>0</v>
      </c>
      <c r="F38" s="180">
        <f t="shared" si="10"/>
        <v>0</v>
      </c>
    </row>
    <row r="39" spans="1:6" ht="15.75" customHeight="1">
      <c r="B39" s="179" t="s">
        <v>94</v>
      </c>
      <c r="C39" s="180">
        <f t="shared" si="8"/>
        <v>0</v>
      </c>
      <c r="D39" s="180">
        <f t="shared" si="7"/>
        <v>0</v>
      </c>
      <c r="E39" s="180">
        <f t="shared" si="9"/>
        <v>0</v>
      </c>
      <c r="F39" s="180">
        <f t="shared" si="10"/>
        <v>0</v>
      </c>
    </row>
    <row r="40" spans="1:6" ht="15.75" customHeight="1">
      <c r="B40" s="179" t="s">
        <v>95</v>
      </c>
      <c r="C40" s="180">
        <f t="shared" si="8"/>
        <v>0</v>
      </c>
      <c r="D40" s="180">
        <f t="shared" si="7"/>
        <v>0</v>
      </c>
      <c r="E40" s="180">
        <f t="shared" si="9"/>
        <v>0</v>
      </c>
      <c r="F40" s="180">
        <f t="shared" si="10"/>
        <v>0</v>
      </c>
    </row>
    <row r="42" spans="1:6" ht="15.75" customHeight="1">
      <c r="A42" s="57">
        <v>3</v>
      </c>
      <c r="B42" s="185" t="s">
        <v>146</v>
      </c>
      <c r="C42" s="189">
        <f>'Proyeccion FDC 2024-1'!F26</f>
        <v>0</v>
      </c>
      <c r="E42" s="5"/>
      <c r="F42" s="5"/>
    </row>
    <row r="43" spans="1:6" ht="15.75" customHeight="1">
      <c r="B43" s="186" t="s">
        <v>19</v>
      </c>
      <c r="C43" s="190">
        <v>0.06</v>
      </c>
      <c r="E43" s="5"/>
      <c r="F43" s="5"/>
    </row>
    <row r="44" spans="1:6" ht="15.75" customHeight="1">
      <c r="B44" s="186" t="s">
        <v>20</v>
      </c>
      <c r="C44" s="191" t="s">
        <v>143</v>
      </c>
      <c r="E44" s="5"/>
      <c r="F44" s="5"/>
    </row>
    <row r="45" spans="1:6" ht="15.75" customHeight="1">
      <c r="B45" s="187" t="s">
        <v>22</v>
      </c>
      <c r="C45" s="192" t="s">
        <v>86</v>
      </c>
      <c r="E45" s="5"/>
      <c r="F45" s="5"/>
    </row>
    <row r="47" spans="1:6" ht="15.75" customHeight="1">
      <c r="B47" s="188" t="s">
        <v>83</v>
      </c>
      <c r="C47" s="188" t="s">
        <v>145</v>
      </c>
      <c r="D47" s="188" t="s">
        <v>23</v>
      </c>
      <c r="E47" s="188" t="s">
        <v>144</v>
      </c>
      <c r="F47" s="188" t="s">
        <v>21</v>
      </c>
    </row>
    <row r="48" spans="1:6" ht="15.75" customHeight="1">
      <c r="B48" s="179" t="s">
        <v>84</v>
      </c>
      <c r="C48" s="180"/>
      <c r="D48" s="180"/>
      <c r="E48" s="180"/>
      <c r="F48" s="180"/>
    </row>
    <row r="49" spans="1:6" ht="15.75" customHeight="1">
      <c r="B49" s="179" t="s">
        <v>85</v>
      </c>
      <c r="C49" s="180"/>
      <c r="D49" s="180"/>
      <c r="E49" s="180"/>
      <c r="F49" s="180"/>
    </row>
    <row r="50" spans="1:6" ht="15.75" customHeight="1">
      <c r="B50" s="179" t="s">
        <v>86</v>
      </c>
      <c r="C50" s="180">
        <f>C42-D50</f>
        <v>0</v>
      </c>
      <c r="D50" s="180">
        <f>$C$42/12</f>
        <v>0</v>
      </c>
      <c r="E50" s="180">
        <f t="shared" ref="E50" si="11">C50*6%</f>
        <v>0</v>
      </c>
      <c r="F50" s="180">
        <f t="shared" ref="F50" si="12">D50+E50</f>
        <v>0</v>
      </c>
    </row>
    <row r="51" spans="1:6" ht="15.75" customHeight="1">
      <c r="B51" s="179" t="s">
        <v>87</v>
      </c>
      <c r="C51" s="180">
        <f t="shared" ref="C51:C59" si="13">C50-D51</f>
        <v>0</v>
      </c>
      <c r="D51" s="180">
        <f>$C$42/12</f>
        <v>0</v>
      </c>
      <c r="E51" s="180">
        <f t="shared" ref="E51" si="14">C51*6%</f>
        <v>0</v>
      </c>
      <c r="F51" s="180">
        <f t="shared" ref="F51" si="15">D51+E51</f>
        <v>0</v>
      </c>
    </row>
    <row r="52" spans="1:6" ht="15.75" customHeight="1">
      <c r="B52" s="179" t="s">
        <v>88</v>
      </c>
      <c r="C52" s="180">
        <f t="shared" si="13"/>
        <v>0</v>
      </c>
      <c r="D52" s="180">
        <f>$C$42/12</f>
        <v>0</v>
      </c>
      <c r="E52" s="180">
        <f t="shared" ref="E52:E59" si="16">C52*6%</f>
        <v>0</v>
      </c>
      <c r="F52" s="180">
        <f t="shared" ref="F52:F59" si="17">D52+E52</f>
        <v>0</v>
      </c>
    </row>
    <row r="53" spans="1:6" ht="15.75" customHeight="1">
      <c r="B53" s="179" t="s">
        <v>89</v>
      </c>
      <c r="C53" s="180">
        <f t="shared" si="13"/>
        <v>0</v>
      </c>
      <c r="D53" s="180">
        <f t="shared" ref="D53:D59" si="18">$C$42/12</f>
        <v>0</v>
      </c>
      <c r="E53" s="180">
        <f t="shared" si="16"/>
        <v>0</v>
      </c>
      <c r="F53" s="180">
        <f t="shared" si="17"/>
        <v>0</v>
      </c>
    </row>
    <row r="54" spans="1:6" ht="15.75" customHeight="1">
      <c r="B54" s="179" t="s">
        <v>90</v>
      </c>
      <c r="C54" s="180">
        <f t="shared" si="13"/>
        <v>0</v>
      </c>
      <c r="D54" s="180">
        <f t="shared" si="18"/>
        <v>0</v>
      </c>
      <c r="E54" s="180">
        <f t="shared" si="16"/>
        <v>0</v>
      </c>
      <c r="F54" s="180">
        <f t="shared" si="17"/>
        <v>0</v>
      </c>
    </row>
    <row r="55" spans="1:6" ht="15.75" customHeight="1">
      <c r="B55" s="179" t="s">
        <v>91</v>
      </c>
      <c r="C55" s="180">
        <f t="shared" si="13"/>
        <v>0</v>
      </c>
      <c r="D55" s="180">
        <f t="shared" si="18"/>
        <v>0</v>
      </c>
      <c r="E55" s="180">
        <f t="shared" si="16"/>
        <v>0</v>
      </c>
      <c r="F55" s="180">
        <f t="shared" si="17"/>
        <v>0</v>
      </c>
    </row>
    <row r="56" spans="1:6" ht="15.75" customHeight="1">
      <c r="B56" s="179" t="s">
        <v>92</v>
      </c>
      <c r="C56" s="180">
        <f t="shared" si="13"/>
        <v>0</v>
      </c>
      <c r="D56" s="180">
        <f t="shared" si="18"/>
        <v>0</v>
      </c>
      <c r="E56" s="180">
        <f t="shared" si="16"/>
        <v>0</v>
      </c>
      <c r="F56" s="180">
        <f t="shared" si="17"/>
        <v>0</v>
      </c>
    </row>
    <row r="57" spans="1:6" ht="15.75" customHeight="1">
      <c r="B57" s="179" t="s">
        <v>93</v>
      </c>
      <c r="C57" s="180">
        <f t="shared" si="13"/>
        <v>0</v>
      </c>
      <c r="D57" s="180">
        <f t="shared" si="18"/>
        <v>0</v>
      </c>
      <c r="E57" s="180">
        <f t="shared" si="16"/>
        <v>0</v>
      </c>
      <c r="F57" s="180">
        <f t="shared" si="17"/>
        <v>0</v>
      </c>
    </row>
    <row r="58" spans="1:6" ht="15.75" customHeight="1">
      <c r="B58" s="179" t="s">
        <v>94</v>
      </c>
      <c r="C58" s="180">
        <f t="shared" si="13"/>
        <v>0</v>
      </c>
      <c r="D58" s="180">
        <f t="shared" si="18"/>
        <v>0</v>
      </c>
      <c r="E58" s="180">
        <f t="shared" si="16"/>
        <v>0</v>
      </c>
      <c r="F58" s="180">
        <f t="shared" si="17"/>
        <v>0</v>
      </c>
    </row>
    <row r="59" spans="1:6" ht="15.75" customHeight="1">
      <c r="B59" s="179" t="s">
        <v>95</v>
      </c>
      <c r="C59" s="180">
        <f t="shared" si="13"/>
        <v>0</v>
      </c>
      <c r="D59" s="180">
        <f t="shared" si="18"/>
        <v>0</v>
      </c>
      <c r="E59" s="180">
        <f t="shared" si="16"/>
        <v>0</v>
      </c>
      <c r="F59" s="180">
        <f t="shared" si="17"/>
        <v>0</v>
      </c>
    </row>
    <row r="61" spans="1:6" ht="15.75" customHeight="1">
      <c r="A61" s="57">
        <v>4</v>
      </c>
      <c r="B61" s="185" t="s">
        <v>146</v>
      </c>
      <c r="C61" s="189">
        <f>'Proyeccion FDC 2024-1'!G26</f>
        <v>0</v>
      </c>
      <c r="E61" s="5"/>
      <c r="F61" s="5"/>
    </row>
    <row r="62" spans="1:6" ht="15.75" customHeight="1">
      <c r="B62" s="186" t="s">
        <v>19</v>
      </c>
      <c r="C62" s="190">
        <v>0.06</v>
      </c>
      <c r="E62" s="5"/>
      <c r="F62" s="5"/>
    </row>
    <row r="63" spans="1:6" ht="15.75" customHeight="1">
      <c r="B63" s="186" t="s">
        <v>20</v>
      </c>
      <c r="C63" s="191" t="s">
        <v>143</v>
      </c>
      <c r="E63" s="5"/>
      <c r="F63" s="5"/>
    </row>
    <row r="64" spans="1:6" ht="15.75" customHeight="1">
      <c r="B64" s="187" t="s">
        <v>22</v>
      </c>
      <c r="C64" s="192" t="s">
        <v>87</v>
      </c>
      <c r="E64" s="5"/>
      <c r="F64" s="5"/>
    </row>
    <row r="66" spans="1:6" ht="15.75" customHeight="1">
      <c r="B66" s="188" t="s">
        <v>83</v>
      </c>
      <c r="C66" s="188" t="s">
        <v>145</v>
      </c>
      <c r="D66" s="188" t="s">
        <v>23</v>
      </c>
      <c r="E66" s="188" t="s">
        <v>144</v>
      </c>
      <c r="F66" s="188" t="s">
        <v>21</v>
      </c>
    </row>
    <row r="67" spans="1:6" ht="15.75" customHeight="1">
      <c r="B67" s="179" t="s">
        <v>84</v>
      </c>
      <c r="C67" s="180"/>
      <c r="D67" s="180"/>
      <c r="E67" s="180"/>
      <c r="F67" s="180"/>
    </row>
    <row r="68" spans="1:6" ht="15.75" customHeight="1">
      <c r="B68" s="179" t="s">
        <v>85</v>
      </c>
      <c r="C68" s="180"/>
      <c r="D68" s="180"/>
      <c r="E68" s="180"/>
      <c r="F68" s="180"/>
    </row>
    <row r="69" spans="1:6" ht="15.75" customHeight="1">
      <c r="B69" s="179" t="s">
        <v>86</v>
      </c>
      <c r="C69" s="180"/>
      <c r="D69" s="180"/>
      <c r="E69" s="180"/>
      <c r="F69" s="180"/>
    </row>
    <row r="70" spans="1:6" ht="15.75" customHeight="1">
      <c r="B70" s="179" t="s">
        <v>87</v>
      </c>
      <c r="C70" s="180">
        <f>C61/12</f>
        <v>0</v>
      </c>
      <c r="D70" s="180">
        <f>$C$42/12</f>
        <v>0</v>
      </c>
      <c r="E70" s="180">
        <f>C70*6%</f>
        <v>0</v>
      </c>
      <c r="F70" s="180">
        <f>D70+E70</f>
        <v>0</v>
      </c>
    </row>
    <row r="71" spans="1:6" ht="15.75" customHeight="1">
      <c r="B71" s="179" t="s">
        <v>88</v>
      </c>
      <c r="C71" s="180">
        <f>C70-D71</f>
        <v>0</v>
      </c>
      <c r="D71" s="180">
        <f>$C$42/12</f>
        <v>0</v>
      </c>
      <c r="E71" s="180">
        <f>C71*6%</f>
        <v>0</v>
      </c>
      <c r="F71" s="180">
        <f>D71+E71</f>
        <v>0</v>
      </c>
    </row>
    <row r="72" spans="1:6" ht="15.75" customHeight="1">
      <c r="B72" s="179" t="s">
        <v>89</v>
      </c>
      <c r="C72" s="180">
        <f>C71-D72</f>
        <v>0</v>
      </c>
      <c r="D72" s="180">
        <f t="shared" ref="D72:D78" si="19">$C$42/12</f>
        <v>0</v>
      </c>
      <c r="E72" s="180">
        <f>C72*6%</f>
        <v>0</v>
      </c>
      <c r="F72" s="180">
        <f>D72+E72</f>
        <v>0</v>
      </c>
    </row>
    <row r="73" spans="1:6" ht="15.75" customHeight="1">
      <c r="B73" s="179" t="s">
        <v>90</v>
      </c>
      <c r="C73" s="180">
        <f>C72-D73</f>
        <v>0</v>
      </c>
      <c r="D73" s="180">
        <f t="shared" si="19"/>
        <v>0</v>
      </c>
      <c r="E73" s="180">
        <f>C73*6%</f>
        <v>0</v>
      </c>
      <c r="F73" s="180">
        <f>D73+E73</f>
        <v>0</v>
      </c>
    </row>
    <row r="74" spans="1:6" ht="15.75" customHeight="1">
      <c r="B74" s="179" t="s">
        <v>91</v>
      </c>
      <c r="C74" s="180">
        <f>C73-D74</f>
        <v>0</v>
      </c>
      <c r="D74" s="180">
        <f t="shared" si="19"/>
        <v>0</v>
      </c>
      <c r="E74" s="180">
        <f>C74*6%</f>
        <v>0</v>
      </c>
      <c r="F74" s="180">
        <f>D74+E74</f>
        <v>0</v>
      </c>
    </row>
    <row r="75" spans="1:6" ht="15.75" customHeight="1">
      <c r="B75" s="179" t="s">
        <v>92</v>
      </c>
      <c r="C75" s="180">
        <f>C74-D75</f>
        <v>0</v>
      </c>
      <c r="D75" s="180">
        <f t="shared" si="19"/>
        <v>0</v>
      </c>
      <c r="E75" s="180">
        <f>C75*6%</f>
        <v>0</v>
      </c>
      <c r="F75" s="180">
        <f>D75+E75</f>
        <v>0</v>
      </c>
    </row>
    <row r="76" spans="1:6" ht="15.75" customHeight="1">
      <c r="B76" s="179" t="s">
        <v>93</v>
      </c>
      <c r="C76" s="180">
        <f>C75-D76</f>
        <v>0</v>
      </c>
      <c r="D76" s="180">
        <f t="shared" si="19"/>
        <v>0</v>
      </c>
      <c r="E76" s="180">
        <f>C76*6%</f>
        <v>0</v>
      </c>
      <c r="F76" s="180">
        <f>D76+E76</f>
        <v>0</v>
      </c>
    </row>
    <row r="77" spans="1:6" ht="15.75" customHeight="1">
      <c r="B77" s="179" t="s">
        <v>94</v>
      </c>
      <c r="C77" s="180">
        <f>C76-D77</f>
        <v>0</v>
      </c>
      <c r="D77" s="180">
        <f t="shared" si="19"/>
        <v>0</v>
      </c>
      <c r="E77" s="180">
        <f>C77*6%</f>
        <v>0</v>
      </c>
      <c r="F77" s="180">
        <f>D77+E77</f>
        <v>0</v>
      </c>
    </row>
    <row r="78" spans="1:6" ht="15.75" customHeight="1">
      <c r="B78" s="179" t="s">
        <v>95</v>
      </c>
      <c r="C78" s="180">
        <f>C77-D78</f>
        <v>0</v>
      </c>
      <c r="D78" s="180">
        <f t="shared" si="19"/>
        <v>0</v>
      </c>
      <c r="E78" s="180">
        <f>C78*6%</f>
        <v>0</v>
      </c>
      <c r="F78" s="180">
        <f>D78+E78</f>
        <v>0</v>
      </c>
    </row>
    <row r="80" spans="1:6" ht="15.75" customHeight="1">
      <c r="A80" s="57">
        <v>5</v>
      </c>
      <c r="B80" s="185" t="s">
        <v>146</v>
      </c>
      <c r="C80" s="189">
        <f>'Proyeccion FDC 2024-1'!H26</f>
        <v>0</v>
      </c>
      <c r="E80" s="5"/>
      <c r="F80" s="5"/>
    </row>
    <row r="81" spans="2:6" ht="15.75" customHeight="1">
      <c r="B81" s="186" t="s">
        <v>19</v>
      </c>
      <c r="C81" s="190">
        <v>0.06</v>
      </c>
      <c r="E81" s="5"/>
      <c r="F81" s="5"/>
    </row>
    <row r="82" spans="2:6" ht="15.75" customHeight="1">
      <c r="B82" s="186" t="s">
        <v>20</v>
      </c>
      <c r="C82" s="191" t="s">
        <v>143</v>
      </c>
      <c r="E82" s="5"/>
      <c r="F82" s="5"/>
    </row>
    <row r="83" spans="2:6" ht="15.75" customHeight="1">
      <c r="B83" s="187" t="s">
        <v>22</v>
      </c>
      <c r="C83" s="192" t="s">
        <v>88</v>
      </c>
      <c r="E83" s="5"/>
      <c r="F83" s="5"/>
    </row>
    <row r="85" spans="2:6" ht="15.75" customHeight="1">
      <c r="B85" s="188" t="s">
        <v>83</v>
      </c>
      <c r="C85" s="188" t="s">
        <v>145</v>
      </c>
      <c r="D85" s="188" t="s">
        <v>23</v>
      </c>
      <c r="E85" s="188" t="s">
        <v>144</v>
      </c>
      <c r="F85" s="188" t="s">
        <v>21</v>
      </c>
    </row>
    <row r="86" spans="2:6" ht="15.75" customHeight="1">
      <c r="B86" s="179" t="s">
        <v>84</v>
      </c>
      <c r="C86" s="180"/>
      <c r="D86" s="180"/>
      <c r="E86" s="180"/>
      <c r="F86" s="180"/>
    </row>
    <row r="87" spans="2:6" ht="15.75" customHeight="1">
      <c r="B87" s="179" t="s">
        <v>85</v>
      </c>
      <c r="C87" s="180"/>
      <c r="D87" s="180"/>
      <c r="E87" s="180"/>
      <c r="F87" s="180"/>
    </row>
    <row r="88" spans="2:6" ht="15.75" customHeight="1">
      <c r="B88" s="179" t="s">
        <v>86</v>
      </c>
      <c r="C88" s="180"/>
      <c r="D88" s="180"/>
      <c r="E88" s="180"/>
      <c r="F88" s="180"/>
    </row>
    <row r="89" spans="2:6" ht="15.75" customHeight="1">
      <c r="B89" s="179" t="s">
        <v>87</v>
      </c>
      <c r="C89" s="180"/>
      <c r="D89" s="180"/>
      <c r="E89" s="180"/>
      <c r="F89" s="180"/>
    </row>
    <row r="90" spans="2:6" ht="15.75" customHeight="1">
      <c r="B90" s="179" t="s">
        <v>88</v>
      </c>
      <c r="C90" s="180">
        <f>C80/12</f>
        <v>0</v>
      </c>
      <c r="D90" s="180"/>
      <c r="E90" s="180">
        <f t="shared" ref="E87:E97" si="20">C90*6%</f>
        <v>0</v>
      </c>
      <c r="F90" s="180">
        <f t="shared" ref="F87:F97" si="21">D90+E90</f>
        <v>0</v>
      </c>
    </row>
    <row r="91" spans="2:6" ht="15.75" customHeight="1">
      <c r="B91" s="179" t="s">
        <v>89</v>
      </c>
      <c r="C91" s="180">
        <f t="shared" ref="C88:C97" si="22">C90-D91</f>
        <v>0</v>
      </c>
      <c r="D91" s="180"/>
      <c r="E91" s="180">
        <f t="shared" si="20"/>
        <v>0</v>
      </c>
      <c r="F91" s="180">
        <f t="shared" si="21"/>
        <v>0</v>
      </c>
    </row>
    <row r="92" spans="2:6" ht="15.75" customHeight="1">
      <c r="B92" s="179" t="s">
        <v>90</v>
      </c>
      <c r="C92" s="180">
        <f t="shared" si="22"/>
        <v>0</v>
      </c>
      <c r="D92" s="180"/>
      <c r="E92" s="180">
        <f t="shared" si="20"/>
        <v>0</v>
      </c>
      <c r="F92" s="180">
        <f t="shared" si="21"/>
        <v>0</v>
      </c>
    </row>
    <row r="93" spans="2:6" ht="15.75" customHeight="1">
      <c r="B93" s="179" t="s">
        <v>91</v>
      </c>
      <c r="C93" s="180">
        <f t="shared" si="22"/>
        <v>0</v>
      </c>
      <c r="D93" s="180"/>
      <c r="E93" s="180">
        <f t="shared" si="20"/>
        <v>0</v>
      </c>
      <c r="F93" s="180">
        <f t="shared" si="21"/>
        <v>0</v>
      </c>
    </row>
    <row r="94" spans="2:6" ht="15.75" customHeight="1">
      <c r="B94" s="179" t="s">
        <v>92</v>
      </c>
      <c r="C94" s="180">
        <f t="shared" si="22"/>
        <v>0</v>
      </c>
      <c r="D94" s="180"/>
      <c r="E94" s="180">
        <f t="shared" si="20"/>
        <v>0</v>
      </c>
      <c r="F94" s="180">
        <f t="shared" si="21"/>
        <v>0</v>
      </c>
    </row>
    <row r="95" spans="2:6" ht="15.75" customHeight="1">
      <c r="B95" s="179" t="s">
        <v>93</v>
      </c>
      <c r="C95" s="180">
        <f t="shared" si="22"/>
        <v>0</v>
      </c>
      <c r="D95" s="180"/>
      <c r="E95" s="180">
        <f t="shared" si="20"/>
        <v>0</v>
      </c>
      <c r="F95" s="180">
        <f t="shared" si="21"/>
        <v>0</v>
      </c>
    </row>
    <row r="96" spans="2:6" ht="15.75" customHeight="1">
      <c r="B96" s="179" t="s">
        <v>94</v>
      </c>
      <c r="C96" s="180">
        <f t="shared" si="22"/>
        <v>0</v>
      </c>
      <c r="D96" s="180"/>
      <c r="E96" s="180">
        <f t="shared" si="20"/>
        <v>0</v>
      </c>
      <c r="F96" s="180">
        <f t="shared" si="21"/>
        <v>0</v>
      </c>
    </row>
    <row r="97" spans="2:7" ht="15.75" customHeight="1">
      <c r="B97" s="179" t="s">
        <v>95</v>
      </c>
      <c r="C97" s="180">
        <f t="shared" si="22"/>
        <v>0</v>
      </c>
      <c r="D97" s="180"/>
      <c r="E97" s="180">
        <f t="shared" si="20"/>
        <v>0</v>
      </c>
      <c r="F97" s="180">
        <f t="shared" si="21"/>
        <v>0</v>
      </c>
    </row>
    <row r="98" spans="2:7" ht="15.75" customHeight="1">
      <c r="B98" s="194"/>
      <c r="C98" s="195"/>
      <c r="D98" s="195"/>
      <c r="E98" s="195"/>
      <c r="F98" s="195"/>
    </row>
    <row r="100" spans="2:7" ht="15.75" customHeight="1">
      <c r="B100" s="202" t="s">
        <v>150</v>
      </c>
      <c r="C100" s="153"/>
      <c r="D100" s="153"/>
      <c r="E100" s="153"/>
      <c r="F100" s="153"/>
      <c r="G100" s="197"/>
    </row>
    <row r="102" spans="2:7" ht="15.75" customHeight="1">
      <c r="B102" s="196" t="s">
        <v>83</v>
      </c>
      <c r="C102" s="196" t="s">
        <v>145</v>
      </c>
      <c r="D102" s="196" t="s">
        <v>23</v>
      </c>
      <c r="E102" s="196" t="s">
        <v>144</v>
      </c>
      <c r="F102" s="196" t="s">
        <v>21</v>
      </c>
    </row>
    <row r="103" spans="2:7" ht="15.75" customHeight="1">
      <c r="B103" s="179" t="s">
        <v>84</v>
      </c>
      <c r="C103" s="180">
        <f>C10+C29+C48+C67+C86</f>
        <v>0</v>
      </c>
      <c r="D103" s="180">
        <f>D10+D29+D48+D67+D86</f>
        <v>0</v>
      </c>
      <c r="E103" s="180">
        <f>E10+E29+E48+E67+E86</f>
        <v>0</v>
      </c>
      <c r="F103" s="180">
        <f>F10+F29+F48+F67+F86</f>
        <v>0</v>
      </c>
    </row>
    <row r="104" spans="2:7" ht="15.75" customHeight="1">
      <c r="B104" s="179" t="s">
        <v>85</v>
      </c>
      <c r="C104" s="180">
        <f>C11+C30+C49+C68+C87</f>
        <v>0</v>
      </c>
      <c r="D104" s="180">
        <f>D11+D30+D49+D68+D87</f>
        <v>0</v>
      </c>
      <c r="E104" s="180">
        <f>E11+E30+E49+E68+E87</f>
        <v>0</v>
      </c>
      <c r="F104" s="180">
        <f>F11+F30+F49+F68+F87</f>
        <v>0</v>
      </c>
    </row>
    <row r="105" spans="2:7" ht="15.75" customHeight="1">
      <c r="B105" s="179" t="s">
        <v>86</v>
      </c>
      <c r="C105" s="180">
        <f>C12+C31+C50+C69+C88</f>
        <v>0</v>
      </c>
      <c r="D105" s="180">
        <f>D12+D31+D50+D69+D88</f>
        <v>0</v>
      </c>
      <c r="E105" s="180">
        <f>E12+E31+E50+E69+E88</f>
        <v>0</v>
      </c>
      <c r="F105" s="180">
        <f>F12+F31+F50+F69+F88</f>
        <v>0</v>
      </c>
    </row>
    <row r="106" spans="2:7" ht="15.75" customHeight="1">
      <c r="B106" s="179" t="s">
        <v>87</v>
      </c>
      <c r="C106" s="180">
        <f>C13+C32+C51+C70+C89</f>
        <v>0</v>
      </c>
      <c r="D106" s="180">
        <f>D13+D32+D51+D70+D89</f>
        <v>0</v>
      </c>
      <c r="E106" s="180">
        <f>E13+E32+E51+E70+E89</f>
        <v>0</v>
      </c>
      <c r="F106" s="180">
        <f>F13+F32+F51+F70+F89</f>
        <v>0</v>
      </c>
    </row>
    <row r="107" spans="2:7" ht="15.75" customHeight="1">
      <c r="B107" s="179" t="s">
        <v>88</v>
      </c>
      <c r="C107" s="180">
        <f>C14+C33+C52+C71+C90</f>
        <v>0</v>
      </c>
      <c r="D107" s="180">
        <f>D14+D33+D52+D71+D90</f>
        <v>0</v>
      </c>
      <c r="E107" s="180">
        <f>E14+E33+E52+E71+E90</f>
        <v>0</v>
      </c>
      <c r="F107" s="180">
        <f>F14+F33+F52+F71+F90</f>
        <v>0</v>
      </c>
    </row>
    <row r="108" spans="2:7" ht="15.75" customHeight="1">
      <c r="B108" s="179" t="s">
        <v>89</v>
      </c>
      <c r="C108" s="180">
        <f>C15+C34+C53+C72+C91</f>
        <v>0</v>
      </c>
      <c r="D108" s="180">
        <f>D15+D34+D53+D72+D91</f>
        <v>0</v>
      </c>
      <c r="E108" s="180">
        <f>E15+E34+E53+E72+E91</f>
        <v>0</v>
      </c>
      <c r="F108" s="180">
        <f>F15+F34+F53+F72+F91</f>
        <v>0</v>
      </c>
    </row>
    <row r="109" spans="2:7" ht="15.75" customHeight="1">
      <c r="B109" s="179" t="s">
        <v>90</v>
      </c>
      <c r="C109" s="180">
        <f>C16+C35+C54+C73+C92</f>
        <v>0</v>
      </c>
      <c r="D109" s="180">
        <f>D16+D35+D54+D73+D92</f>
        <v>0</v>
      </c>
      <c r="E109" s="180">
        <f>E16+E35+E54+E73+E92</f>
        <v>0</v>
      </c>
      <c r="F109" s="180">
        <f>F16+F35+F54+F73+F92</f>
        <v>0</v>
      </c>
    </row>
    <row r="110" spans="2:7" ht="15.75" customHeight="1">
      <c r="B110" s="179" t="s">
        <v>91</v>
      </c>
      <c r="C110" s="180">
        <f>C17+C36+C55+C74+C93</f>
        <v>0</v>
      </c>
      <c r="D110" s="180">
        <f>D17+D36+D55+D74+D93</f>
        <v>0</v>
      </c>
      <c r="E110" s="180">
        <f>E17+E36+E55+E74+E93</f>
        <v>0</v>
      </c>
      <c r="F110" s="180">
        <f>F17+F36+F55+F74+F93</f>
        <v>0</v>
      </c>
    </row>
    <row r="111" spans="2:7" ht="15.75" customHeight="1">
      <c r="B111" s="179" t="s">
        <v>92</v>
      </c>
      <c r="C111" s="180">
        <f>C18+C37+C56+C75+C94</f>
        <v>0</v>
      </c>
      <c r="D111" s="180">
        <f>D18+D37+D56+D75+D94</f>
        <v>0</v>
      </c>
      <c r="E111" s="180">
        <f>E18+E37+E56+E75+E94</f>
        <v>0</v>
      </c>
      <c r="F111" s="180">
        <f>F18+F37+F56+F75+F94</f>
        <v>0</v>
      </c>
    </row>
    <row r="112" spans="2:7" ht="15.75" customHeight="1">
      <c r="B112" s="179" t="s">
        <v>93</v>
      </c>
      <c r="C112" s="180">
        <f>C19+C38+C57+C76+C95</f>
        <v>0</v>
      </c>
      <c r="D112" s="180">
        <f>D19+D38+D57+D76+D95</f>
        <v>0</v>
      </c>
      <c r="E112" s="180">
        <f>E19+E38+E57+E76+E95</f>
        <v>0</v>
      </c>
      <c r="F112" s="180">
        <f>F19+F38+F57+F76+F95</f>
        <v>0</v>
      </c>
    </row>
    <row r="113" spans="2:6" ht="15.75" customHeight="1">
      <c r="B113" s="179" t="s">
        <v>94</v>
      </c>
      <c r="C113" s="180">
        <f>C20+C39+C58+C77+C96</f>
        <v>0</v>
      </c>
      <c r="D113" s="180">
        <f>D20+D39+D58+D77+D96</f>
        <v>0</v>
      </c>
      <c r="E113" s="180">
        <f>E20+E39+E58+E77+E96</f>
        <v>0</v>
      </c>
      <c r="F113" s="180">
        <f>F20+F39+F58+F77+F96</f>
        <v>0</v>
      </c>
    </row>
    <row r="114" spans="2:6" ht="15.75" customHeight="1">
      <c r="B114" s="179" t="s">
        <v>95</v>
      </c>
      <c r="C114" s="180">
        <f>C21+C40+C59+C78+C97</f>
        <v>0</v>
      </c>
      <c r="D114" s="180">
        <f>D21+D40+D59+D78+D97</f>
        <v>0</v>
      </c>
      <c r="E114" s="180">
        <f>E21+E40+E59+E78+E97</f>
        <v>0</v>
      </c>
      <c r="F114" s="180">
        <f>F21+F40+F59+F78+F97</f>
        <v>0</v>
      </c>
    </row>
    <row r="115" spans="2:6" ht="15.75" customHeight="1">
      <c r="C115" s="201" t="s">
        <v>61</v>
      </c>
      <c r="D115" s="180">
        <f>SUM(D103:D114)</f>
        <v>0</v>
      </c>
      <c r="E115" s="180">
        <f>SUM(E103:E114)</f>
        <v>0</v>
      </c>
      <c r="F115" s="180">
        <f>SUM(F103:F114)</f>
        <v>0</v>
      </c>
    </row>
  </sheetData>
  <mergeCells count="1">
    <mergeCell ref="B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/>
    <outlinePr summaryBelow="0" summaryRight="0"/>
  </sheetPr>
  <dimension ref="B2:R33"/>
  <sheetViews>
    <sheetView showGridLines="0" zoomScale="110" zoomScaleNormal="110" workbookViewId="0">
      <selection activeCell="A37" sqref="A37"/>
    </sheetView>
  </sheetViews>
  <sheetFormatPr defaultColWidth="14.453125" defaultRowHeight="15.75" customHeight="1"/>
  <cols>
    <col min="1" max="1" width="16.7265625" customWidth="1"/>
    <col min="2" max="2" width="2.54296875" customWidth="1"/>
    <col min="3" max="3" width="26.81640625" customWidth="1"/>
    <col min="4" max="15" width="11.7265625" customWidth="1"/>
    <col min="16" max="16" width="0.7265625" style="148" customWidth="1"/>
  </cols>
  <sheetData>
    <row r="2" spans="2:18" ht="15.75" customHeight="1">
      <c r="C2" s="133" t="s">
        <v>98</v>
      </c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46"/>
    </row>
    <row r="3" spans="2:18" ht="15.75" customHeight="1">
      <c r="C3" s="133" t="s">
        <v>3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46"/>
    </row>
    <row r="4" spans="2:18" ht="15.75" customHeight="1">
      <c r="C4" s="134" t="s">
        <v>121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47"/>
    </row>
    <row r="5" spans="2:18" ht="15.75" customHeight="1">
      <c r="C5" s="108"/>
      <c r="D5" s="104">
        <v>45292</v>
      </c>
      <c r="E5" s="104">
        <v>45323</v>
      </c>
      <c r="F5" s="104">
        <v>45352</v>
      </c>
      <c r="G5" s="104">
        <v>45383</v>
      </c>
      <c r="H5" s="104">
        <v>45413</v>
      </c>
      <c r="I5" s="104">
        <v>45444</v>
      </c>
      <c r="J5" s="104">
        <v>45474</v>
      </c>
      <c r="K5" s="104">
        <v>45505</v>
      </c>
      <c r="L5" s="104">
        <v>45536</v>
      </c>
      <c r="M5" s="104">
        <v>45566</v>
      </c>
      <c r="N5" s="104">
        <v>45597</v>
      </c>
      <c r="O5" s="104">
        <v>45627</v>
      </c>
      <c r="Q5" s="105" t="s">
        <v>61</v>
      </c>
    </row>
    <row r="6" spans="2:18" ht="15.75" customHeight="1">
      <c r="B6" s="66"/>
      <c r="C6" s="106" t="s">
        <v>5</v>
      </c>
      <c r="D6" s="176"/>
      <c r="E6" s="176">
        <f>D32</f>
        <v>0</v>
      </c>
      <c r="F6" s="176">
        <f t="shared" ref="F6:O6" si="0">E32</f>
        <v>0</v>
      </c>
      <c r="G6" s="176">
        <f t="shared" si="0"/>
        <v>0</v>
      </c>
      <c r="H6" s="176">
        <f t="shared" si="0"/>
        <v>0</v>
      </c>
      <c r="I6" s="176">
        <f t="shared" si="0"/>
        <v>0</v>
      </c>
      <c r="J6" s="176">
        <f t="shared" si="0"/>
        <v>0</v>
      </c>
      <c r="K6" s="176">
        <f t="shared" si="0"/>
        <v>0</v>
      </c>
      <c r="L6" s="176">
        <f t="shared" si="0"/>
        <v>0</v>
      </c>
      <c r="M6" s="176">
        <f t="shared" si="0"/>
        <v>0</v>
      </c>
      <c r="N6" s="176">
        <f t="shared" si="0"/>
        <v>0</v>
      </c>
      <c r="O6" s="176">
        <f t="shared" si="0"/>
        <v>0</v>
      </c>
      <c r="P6" s="149"/>
    </row>
    <row r="7" spans="2:18" ht="5" customHeight="1">
      <c r="B7" s="67"/>
    </row>
    <row r="8" spans="2:18" ht="15.5">
      <c r="B8" s="67"/>
      <c r="C8" s="177" t="s">
        <v>2</v>
      </c>
      <c r="P8" s="149"/>
    </row>
    <row r="9" spans="2:18" ht="15.5">
      <c r="B9" s="67"/>
      <c r="C9" s="103" t="s">
        <v>6</v>
      </c>
      <c r="D9" s="171">
        <f>'Insumos para Proyeccion'!C14</f>
        <v>0</v>
      </c>
      <c r="E9" s="171">
        <f>'Insumos para Proyeccion'!D14</f>
        <v>0</v>
      </c>
      <c r="F9" s="171">
        <f>'Insumos para Proyeccion'!E14</f>
        <v>0</v>
      </c>
      <c r="G9" s="171">
        <f>'Insumos para Proyeccion'!F14</f>
        <v>0</v>
      </c>
      <c r="H9" s="171">
        <f>'Insumos para Proyeccion'!G14</f>
        <v>0</v>
      </c>
      <c r="I9" s="171">
        <f>'Insumos para Proyeccion'!H14</f>
        <v>0</v>
      </c>
      <c r="J9" s="171">
        <f>'Insumos para Proyeccion'!I14</f>
        <v>0</v>
      </c>
      <c r="K9" s="171">
        <f>'Insumos para Proyeccion'!J14</f>
        <v>0</v>
      </c>
      <c r="L9" s="171">
        <f>'Insumos para Proyeccion'!K14</f>
        <v>0</v>
      </c>
      <c r="M9" s="171">
        <f>'Insumos para Proyeccion'!L14</f>
        <v>0</v>
      </c>
      <c r="N9" s="171">
        <f>'Insumos para Proyeccion'!M14</f>
        <v>0</v>
      </c>
      <c r="O9" s="171">
        <f>'Insumos para Proyeccion'!N14</f>
        <v>0</v>
      </c>
      <c r="P9" s="149"/>
      <c r="Q9" s="172">
        <f t="shared" ref="Q9:Q12" si="1">SUM(D9:P9)</f>
        <v>0</v>
      </c>
    </row>
    <row r="10" spans="2:18" ht="15.5">
      <c r="B10" s="67"/>
      <c r="C10" s="103" t="s">
        <v>7</v>
      </c>
      <c r="D10" s="171">
        <f>'Insumos para Proyeccion'!C15+'Insumos para Proyeccion'!C16</f>
        <v>0</v>
      </c>
      <c r="E10" s="171">
        <f>'Insumos para Proyeccion'!D15+'Insumos para Proyeccion'!D16</f>
        <v>0</v>
      </c>
      <c r="F10" s="171">
        <f>'Insumos para Proyeccion'!E15+'Insumos para Proyeccion'!E16</f>
        <v>0</v>
      </c>
      <c r="G10" s="171">
        <f>'Insumos para Proyeccion'!F15+'Insumos para Proyeccion'!F16</f>
        <v>0</v>
      </c>
      <c r="H10" s="171">
        <f>'Insumos para Proyeccion'!G15+'Insumos para Proyeccion'!G16</f>
        <v>0</v>
      </c>
      <c r="I10" s="171">
        <f>'Insumos para Proyeccion'!H15+'Insumos para Proyeccion'!H16</f>
        <v>0</v>
      </c>
      <c r="J10" s="171">
        <f>'Insumos para Proyeccion'!I15+'Insumos para Proyeccion'!I16</f>
        <v>0</v>
      </c>
      <c r="K10" s="171">
        <f>'Insumos para Proyeccion'!J15+'Insumos para Proyeccion'!J16</f>
        <v>0</v>
      </c>
      <c r="L10" s="171">
        <f>'Insumos para Proyeccion'!K15+'Insumos para Proyeccion'!K16</f>
        <v>0</v>
      </c>
      <c r="M10" s="171">
        <f>'Insumos para Proyeccion'!L15+'Insumos para Proyeccion'!L16</f>
        <v>0</v>
      </c>
      <c r="N10" s="171">
        <f>'Insumos para Proyeccion'!M15+'Insumos para Proyeccion'!M16</f>
        <v>0</v>
      </c>
      <c r="O10" s="171">
        <f>'Insumos para Proyeccion'!N15+'Insumos para Proyeccion'!N16</f>
        <v>0</v>
      </c>
      <c r="P10" s="149"/>
      <c r="Q10" s="172">
        <f t="shared" si="1"/>
        <v>0</v>
      </c>
    </row>
    <row r="11" spans="2:18" ht="15.5">
      <c r="B11" s="67"/>
      <c r="C11" s="103" t="s">
        <v>8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49"/>
      <c r="Q11" s="172">
        <f t="shared" si="1"/>
        <v>0</v>
      </c>
      <c r="R11" s="2"/>
    </row>
    <row r="12" spans="2:18" ht="13">
      <c r="C12" s="170" t="s">
        <v>133</v>
      </c>
      <c r="D12" s="172">
        <f>SUM(D9:D11)</f>
        <v>0</v>
      </c>
      <c r="E12" s="172">
        <f t="shared" ref="E12:O12" si="2">SUM(E9:E11)</f>
        <v>0</v>
      </c>
      <c r="F12" s="172">
        <f t="shared" si="2"/>
        <v>0</v>
      </c>
      <c r="G12" s="172">
        <f t="shared" si="2"/>
        <v>0</v>
      </c>
      <c r="H12" s="172">
        <f t="shared" si="2"/>
        <v>0</v>
      </c>
      <c r="I12" s="172">
        <f t="shared" si="2"/>
        <v>0</v>
      </c>
      <c r="J12" s="172">
        <f t="shared" si="2"/>
        <v>0</v>
      </c>
      <c r="K12" s="172">
        <f t="shared" si="2"/>
        <v>0</v>
      </c>
      <c r="L12" s="172">
        <f t="shared" si="2"/>
        <v>0</v>
      </c>
      <c r="M12" s="172">
        <f t="shared" si="2"/>
        <v>0</v>
      </c>
      <c r="N12" s="172">
        <f t="shared" si="2"/>
        <v>0</v>
      </c>
      <c r="O12" s="172">
        <f t="shared" si="2"/>
        <v>0</v>
      </c>
      <c r="P12" s="149"/>
      <c r="Q12" s="172">
        <f t="shared" si="1"/>
        <v>0</v>
      </c>
    </row>
    <row r="13" spans="2:18" ht="6.5" customHeight="1">
      <c r="B13" s="67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Q13" s="200"/>
    </row>
    <row r="14" spans="2:18" ht="15.5">
      <c r="B14" s="67"/>
      <c r="C14" s="177" t="s">
        <v>9</v>
      </c>
      <c r="P14" s="149"/>
      <c r="Q14" s="200"/>
      <c r="R14" s="2"/>
    </row>
    <row r="15" spans="2:18" ht="15.5">
      <c r="B15" s="67"/>
      <c r="C15" s="103" t="s">
        <v>10</v>
      </c>
      <c r="D15" s="171"/>
      <c r="E15" s="171">
        <f>'Insumos para Proyeccion'!D28</f>
        <v>0</v>
      </c>
      <c r="F15" s="171">
        <f>'Insumos para Proyeccion'!E28</f>
        <v>0</v>
      </c>
      <c r="G15" s="171">
        <f>'Insumos para Proyeccion'!F28</f>
        <v>0</v>
      </c>
      <c r="H15" s="171">
        <f>'Insumos para Proyeccion'!G28</f>
        <v>0</v>
      </c>
      <c r="I15" s="171">
        <f>'Insumos para Proyeccion'!H28</f>
        <v>0</v>
      </c>
      <c r="J15" s="171">
        <f>'Insumos para Proyeccion'!I28</f>
        <v>0</v>
      </c>
      <c r="K15" s="171">
        <f>'Insumos para Proyeccion'!J28</f>
        <v>0</v>
      </c>
      <c r="L15" s="171">
        <f>'Insumos para Proyeccion'!K28</f>
        <v>0</v>
      </c>
      <c r="M15" s="171">
        <f>'Insumos para Proyeccion'!L28</f>
        <v>0</v>
      </c>
      <c r="N15" s="171">
        <f>'Insumos para Proyeccion'!M28</f>
        <v>0</v>
      </c>
      <c r="O15" s="171">
        <f>'Insumos para Proyeccion'!N28</f>
        <v>0</v>
      </c>
      <c r="P15" s="149"/>
      <c r="Q15" s="172">
        <f t="shared" ref="Q15:Q21" si="3">SUM(D15:P15)</f>
        <v>0</v>
      </c>
      <c r="R15" s="2"/>
    </row>
    <row r="16" spans="2:18" ht="15.5">
      <c r="B16" s="67"/>
      <c r="C16" s="103" t="s">
        <v>11</v>
      </c>
      <c r="D16" s="171">
        <f>'Insumos para Proyeccion'!C29</f>
        <v>0</v>
      </c>
      <c r="E16" s="171">
        <f>'Insumos para Proyeccion'!D29</f>
        <v>0</v>
      </c>
      <c r="F16" s="171">
        <f>'Insumos para Proyeccion'!E29</f>
        <v>0</v>
      </c>
      <c r="G16" s="171">
        <f>'Insumos para Proyeccion'!F29</f>
        <v>0</v>
      </c>
      <c r="H16" s="171">
        <f>'Insumos para Proyeccion'!G29</f>
        <v>0</v>
      </c>
      <c r="I16" s="171">
        <f>'Insumos para Proyeccion'!H29</f>
        <v>0</v>
      </c>
      <c r="J16" s="171">
        <f>'Insumos para Proyeccion'!I29</f>
        <v>0</v>
      </c>
      <c r="K16" s="171">
        <f>'Insumos para Proyeccion'!J29</f>
        <v>0</v>
      </c>
      <c r="L16" s="171">
        <f>'Insumos para Proyeccion'!K29</f>
        <v>0</v>
      </c>
      <c r="M16" s="171">
        <f>'Insumos para Proyeccion'!L29</f>
        <v>0</v>
      </c>
      <c r="N16" s="171">
        <f>'Insumos para Proyeccion'!M29</f>
        <v>0</v>
      </c>
      <c r="O16" s="171">
        <f>'Insumos para Proyeccion'!N29</f>
        <v>0</v>
      </c>
      <c r="P16" s="149"/>
      <c r="Q16" s="172">
        <f t="shared" si="3"/>
        <v>0</v>
      </c>
      <c r="R16" s="2"/>
    </row>
    <row r="17" spans="2:18" ht="15.5">
      <c r="B17" s="67"/>
      <c r="C17" s="103" t="s">
        <v>12</v>
      </c>
      <c r="D17" s="171">
        <f>'Insumos para Proyeccion'!C39</f>
        <v>0</v>
      </c>
      <c r="E17" s="171">
        <f>'Insumos para Proyeccion'!D39</f>
        <v>0</v>
      </c>
      <c r="F17" s="171">
        <f>'Insumos para Proyeccion'!E39</f>
        <v>0</v>
      </c>
      <c r="G17" s="171">
        <f>'Insumos para Proyeccion'!F39</f>
        <v>0</v>
      </c>
      <c r="H17" s="171">
        <f>'Insumos para Proyeccion'!G39</f>
        <v>0</v>
      </c>
      <c r="I17" s="171">
        <f>'Insumos para Proyeccion'!H39</f>
        <v>0</v>
      </c>
      <c r="J17" s="171">
        <f>'Insumos para Proyeccion'!I39</f>
        <v>0</v>
      </c>
      <c r="K17" s="171">
        <f>'Insumos para Proyeccion'!J39</f>
        <v>0</v>
      </c>
      <c r="L17" s="171">
        <f>'Insumos para Proyeccion'!K39</f>
        <v>0</v>
      </c>
      <c r="M17" s="171">
        <f>'Insumos para Proyeccion'!L39</f>
        <v>0</v>
      </c>
      <c r="N17" s="171">
        <f>'Insumos para Proyeccion'!M39</f>
        <v>0</v>
      </c>
      <c r="O17" s="171">
        <f>'Insumos para Proyeccion'!N39</f>
        <v>0</v>
      </c>
      <c r="P17" s="149"/>
      <c r="Q17" s="172">
        <f t="shared" si="3"/>
        <v>0</v>
      </c>
      <c r="R17" s="2"/>
    </row>
    <row r="18" spans="2:18" ht="15.5">
      <c r="B18" s="67"/>
      <c r="C18" s="103" t="s">
        <v>13</v>
      </c>
      <c r="D18" s="171">
        <f>'Insumos para Proyeccion'!C51</f>
        <v>0</v>
      </c>
      <c r="E18" s="171">
        <f>'Insumos para Proyeccion'!D51</f>
        <v>0</v>
      </c>
      <c r="F18" s="171">
        <f>'Insumos para Proyeccion'!E51</f>
        <v>0</v>
      </c>
      <c r="G18" s="171">
        <f>'Insumos para Proyeccion'!F51</f>
        <v>0</v>
      </c>
      <c r="H18" s="171">
        <f>'Insumos para Proyeccion'!G51</f>
        <v>0</v>
      </c>
      <c r="I18" s="171">
        <f>'Insumos para Proyeccion'!H51</f>
        <v>0</v>
      </c>
      <c r="J18" s="171">
        <f>'Insumos para Proyeccion'!I51</f>
        <v>0</v>
      </c>
      <c r="K18" s="171">
        <f>'Insumos para Proyeccion'!J51</f>
        <v>0</v>
      </c>
      <c r="L18" s="171">
        <f>'Insumos para Proyeccion'!K51</f>
        <v>0</v>
      </c>
      <c r="M18" s="171">
        <f>'Insumos para Proyeccion'!L51</f>
        <v>0</v>
      </c>
      <c r="N18" s="171">
        <f>'Insumos para Proyeccion'!M51</f>
        <v>0</v>
      </c>
      <c r="O18" s="171">
        <f>'Insumos para Proyeccion'!N51</f>
        <v>0</v>
      </c>
      <c r="P18" s="149"/>
      <c r="Q18" s="172">
        <f t="shared" si="3"/>
        <v>0</v>
      </c>
      <c r="R18" s="2"/>
    </row>
    <row r="19" spans="2:18" ht="13.5" thickBot="1">
      <c r="C19" s="203" t="s">
        <v>14</v>
      </c>
      <c r="D19" s="204">
        <f>'Insumos para Proyeccion'!C60</f>
        <v>0</v>
      </c>
      <c r="E19" s="204">
        <f>'Insumos para Proyeccion'!D60</f>
        <v>0</v>
      </c>
      <c r="F19" s="204">
        <f>'Insumos para Proyeccion'!E60</f>
        <v>0</v>
      </c>
      <c r="G19" s="204">
        <f>'Insumos para Proyeccion'!F60</f>
        <v>0</v>
      </c>
      <c r="H19" s="204">
        <f>'Insumos para Proyeccion'!G60</f>
        <v>0</v>
      </c>
      <c r="I19" s="204">
        <f>'Insumos para Proyeccion'!H60</f>
        <v>0</v>
      </c>
      <c r="J19" s="204">
        <f>'Insumos para Proyeccion'!I60</f>
        <v>0</v>
      </c>
      <c r="K19" s="204">
        <f>'Insumos para Proyeccion'!J60</f>
        <v>0</v>
      </c>
      <c r="L19" s="204">
        <f>'Insumos para Proyeccion'!K60</f>
        <v>0</v>
      </c>
      <c r="M19" s="204">
        <f>'Insumos para Proyeccion'!L60</f>
        <v>0</v>
      </c>
      <c r="N19" s="204">
        <f>'Insumos para Proyeccion'!M60</f>
        <v>0</v>
      </c>
      <c r="O19" s="204">
        <f>'Insumos para Proyeccion'!N60</f>
        <v>0</v>
      </c>
      <c r="P19" s="149"/>
      <c r="Q19" s="172">
        <f t="shared" si="3"/>
        <v>0</v>
      </c>
    </row>
    <row r="20" spans="2:18" ht="13.5" thickBot="1">
      <c r="C20" s="208" t="s">
        <v>152</v>
      </c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09"/>
      <c r="P20" s="149"/>
      <c r="Q20" s="172"/>
    </row>
    <row r="21" spans="2:18" ht="15.5">
      <c r="B21" s="67"/>
      <c r="C21" s="206" t="s">
        <v>132</v>
      </c>
      <c r="D21" s="207">
        <f>SUM(D15:D20)</f>
        <v>0</v>
      </c>
      <c r="E21" s="207">
        <f t="shared" ref="E21:O21" si="4">SUM(E15:E20)</f>
        <v>0</v>
      </c>
      <c r="F21" s="207">
        <f t="shared" si="4"/>
        <v>0</v>
      </c>
      <c r="G21" s="207">
        <f t="shared" si="4"/>
        <v>0</v>
      </c>
      <c r="H21" s="207">
        <f t="shared" si="4"/>
        <v>0</v>
      </c>
      <c r="I21" s="207">
        <f t="shared" si="4"/>
        <v>0</v>
      </c>
      <c r="J21" s="207">
        <f t="shared" si="4"/>
        <v>0</v>
      </c>
      <c r="K21" s="207">
        <f t="shared" si="4"/>
        <v>0</v>
      </c>
      <c r="L21" s="207">
        <f t="shared" si="4"/>
        <v>0</v>
      </c>
      <c r="M21" s="207">
        <f t="shared" si="4"/>
        <v>0</v>
      </c>
      <c r="N21" s="207">
        <f t="shared" si="4"/>
        <v>0</v>
      </c>
      <c r="O21" s="207">
        <f t="shared" si="4"/>
        <v>0</v>
      </c>
      <c r="P21" s="149"/>
      <c r="Q21" s="172">
        <f t="shared" si="3"/>
        <v>0</v>
      </c>
    </row>
    <row r="22" spans="2:18" ht="6.5" customHeight="1">
      <c r="B22" s="67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Q22" s="200"/>
    </row>
    <row r="23" spans="2:18" ht="15.5">
      <c r="B23" s="67"/>
      <c r="C23" s="107" t="s">
        <v>79</v>
      </c>
      <c r="D23" s="172">
        <f>D12-D21</f>
        <v>0</v>
      </c>
      <c r="E23" s="172">
        <f t="shared" ref="E23:O23" si="5">E12-E21</f>
        <v>0</v>
      </c>
      <c r="F23" s="172">
        <f t="shared" si="5"/>
        <v>0</v>
      </c>
      <c r="G23" s="172">
        <f t="shared" si="5"/>
        <v>0</v>
      </c>
      <c r="H23" s="172">
        <f t="shared" si="5"/>
        <v>0</v>
      </c>
      <c r="I23" s="172">
        <f t="shared" si="5"/>
        <v>0</v>
      </c>
      <c r="J23" s="172">
        <f t="shared" si="5"/>
        <v>0</v>
      </c>
      <c r="K23" s="172">
        <f t="shared" si="5"/>
        <v>0</v>
      </c>
      <c r="L23" s="172">
        <f t="shared" si="5"/>
        <v>0</v>
      </c>
      <c r="M23" s="172">
        <f t="shared" si="5"/>
        <v>0</v>
      </c>
      <c r="N23" s="172">
        <f t="shared" si="5"/>
        <v>0</v>
      </c>
      <c r="O23" s="172">
        <f t="shared" si="5"/>
        <v>0</v>
      </c>
      <c r="P23" s="149"/>
      <c r="Q23" s="172">
        <f>SUM(D23:P23)</f>
        <v>0</v>
      </c>
    </row>
    <row r="24" spans="2:18" ht="7" customHeight="1">
      <c r="B24" s="67"/>
      <c r="Q24" s="200"/>
    </row>
    <row r="25" spans="2:18" ht="15.5">
      <c r="B25" s="67"/>
      <c r="C25" s="178" t="s">
        <v>15</v>
      </c>
      <c r="P25" s="149"/>
      <c r="Q25" s="200"/>
    </row>
    <row r="26" spans="2:18" ht="15.5">
      <c r="B26" s="67"/>
      <c r="C26" s="103" t="s">
        <v>151</v>
      </c>
      <c r="D26" s="210"/>
      <c r="E26" s="210"/>
      <c r="F26" s="210"/>
      <c r="G26" s="210"/>
      <c r="H26" s="210"/>
      <c r="I26" s="171"/>
      <c r="J26" s="171"/>
      <c r="K26" s="171"/>
      <c r="L26" s="171"/>
      <c r="M26" s="171"/>
      <c r="N26" s="171"/>
      <c r="O26" s="171"/>
      <c r="P26" s="149"/>
      <c r="Q26" s="172">
        <f>SUM(D26:O26)</f>
        <v>0</v>
      </c>
    </row>
    <row r="27" spans="2:18" ht="15.5">
      <c r="B27" s="67"/>
      <c r="C27" s="103" t="s">
        <v>77</v>
      </c>
      <c r="D27" s="171">
        <f>'Tabla de Amortizacion'!D103*-1</f>
        <v>0</v>
      </c>
      <c r="E27" s="171">
        <f>'Tabla de Amortizacion'!D104*-1</f>
        <v>0</v>
      </c>
      <c r="F27" s="171">
        <f>'Tabla de Amortizacion'!D105*-1</f>
        <v>0</v>
      </c>
      <c r="G27" s="171">
        <v>0</v>
      </c>
      <c r="H27" s="171">
        <f>'Tabla de Amortizacion'!D107*-1</f>
        <v>0</v>
      </c>
      <c r="I27" s="171">
        <f>'Tabla de Amortizacion'!D108*-1</f>
        <v>0</v>
      </c>
      <c r="J27" s="171">
        <f>'Tabla de Amortizacion'!D109*-1</f>
        <v>0</v>
      </c>
      <c r="K27" s="171">
        <f>'Tabla de Amortizacion'!D110*-1</f>
        <v>0</v>
      </c>
      <c r="L27" s="171">
        <f>'Tabla de Amortizacion'!D111*-1</f>
        <v>0</v>
      </c>
      <c r="M27" s="171">
        <f>'Tabla de Amortizacion'!D112*-1</f>
        <v>0</v>
      </c>
      <c r="N27" s="171">
        <f>'Tabla de Amortizacion'!D113*-1</f>
        <v>0</v>
      </c>
      <c r="O27" s="171">
        <f>'Tabla de Amortizacion'!D114*-1</f>
        <v>0</v>
      </c>
      <c r="P27" s="149"/>
      <c r="Q27" s="172">
        <f>SUM(D27:O27)</f>
        <v>0</v>
      </c>
    </row>
    <row r="28" spans="2:18" ht="13">
      <c r="C28" s="103" t="s">
        <v>16</v>
      </c>
      <c r="D28" s="171">
        <f>'Tabla de Amortizacion'!E103*-1</f>
        <v>0</v>
      </c>
      <c r="E28" s="171">
        <f>'Tabla de Amortizacion'!E104*-1</f>
        <v>0</v>
      </c>
      <c r="F28" s="171">
        <f>'Tabla de Amortizacion'!E105*-1</f>
        <v>0</v>
      </c>
      <c r="G28" s="171">
        <f>'Tabla de Amortizacion'!E106*-1</f>
        <v>0</v>
      </c>
      <c r="H28" s="171">
        <f>'Tabla de Amortizacion'!E107*-1</f>
        <v>0</v>
      </c>
      <c r="I28" s="171">
        <f>'Tabla de Amortizacion'!E108*-1</f>
        <v>0</v>
      </c>
      <c r="J28" s="171">
        <f>'Tabla de Amortizacion'!E109*-1</f>
        <v>0</v>
      </c>
      <c r="K28" s="171">
        <f>'Tabla de Amortizacion'!E110*-1</f>
        <v>0</v>
      </c>
      <c r="L28" s="171">
        <f>'Tabla de Amortizacion'!E111*-1</f>
        <v>0</v>
      </c>
      <c r="M28" s="171">
        <f>'Tabla de Amortizacion'!E112*-1</f>
        <v>0</v>
      </c>
      <c r="N28" s="171">
        <f>'Tabla de Amortizacion'!E113*-1</f>
        <v>0</v>
      </c>
      <c r="O28" s="171">
        <f>'Tabla de Amortizacion'!E114*-1</f>
        <v>0</v>
      </c>
      <c r="P28" s="149"/>
      <c r="Q28" s="172">
        <f>SUM(D28:O28)</f>
        <v>0</v>
      </c>
      <c r="R28" s="2"/>
    </row>
    <row r="29" spans="2:18" ht="15.75" customHeight="1">
      <c r="C29" s="103" t="s">
        <v>149</v>
      </c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49"/>
      <c r="Q29" s="172">
        <f>SUM(D29:O29)</f>
        <v>0</v>
      </c>
    </row>
    <row r="30" spans="2:18" ht="15.75" customHeight="1">
      <c r="C30" s="170" t="s">
        <v>142</v>
      </c>
      <c r="D30" s="171">
        <f>SUM(D26:D29)</f>
        <v>0</v>
      </c>
      <c r="E30" s="171">
        <f t="shared" ref="E30:O30" si="6">SUM(E26:E29)</f>
        <v>0</v>
      </c>
      <c r="F30" s="171">
        <f t="shared" si="6"/>
        <v>0</v>
      </c>
      <c r="G30" s="171">
        <f t="shared" si="6"/>
        <v>0</v>
      </c>
      <c r="H30" s="171">
        <f t="shared" si="6"/>
        <v>0</v>
      </c>
      <c r="I30" s="171">
        <f t="shared" si="6"/>
        <v>0</v>
      </c>
      <c r="J30" s="171">
        <f t="shared" si="6"/>
        <v>0</v>
      </c>
      <c r="K30" s="171">
        <f t="shared" si="6"/>
        <v>0</v>
      </c>
      <c r="L30" s="171">
        <f t="shared" si="6"/>
        <v>0</v>
      </c>
      <c r="M30" s="171">
        <f t="shared" si="6"/>
        <v>0</v>
      </c>
      <c r="N30" s="171">
        <f t="shared" si="6"/>
        <v>0</v>
      </c>
      <c r="O30" s="171">
        <f t="shared" si="6"/>
        <v>0</v>
      </c>
      <c r="P30" s="149"/>
      <c r="Q30" s="172">
        <f>SUM(D30:O30)</f>
        <v>0</v>
      </c>
    </row>
    <row r="31" spans="2:18" ht="15.75" customHeight="1"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49"/>
      <c r="Q31" s="150"/>
    </row>
    <row r="32" spans="2:18" ht="15.75" customHeight="1">
      <c r="C32" s="107" t="s">
        <v>78</v>
      </c>
      <c r="D32" s="172">
        <f>D6+D23+D30</f>
        <v>0</v>
      </c>
      <c r="E32" s="172">
        <f t="shared" ref="E32:O32" si="7">E6+E23+E30</f>
        <v>0</v>
      </c>
      <c r="F32" s="172">
        <f t="shared" si="7"/>
        <v>0</v>
      </c>
      <c r="G32" s="172">
        <f t="shared" si="7"/>
        <v>0</v>
      </c>
      <c r="H32" s="172">
        <f t="shared" si="7"/>
        <v>0</v>
      </c>
      <c r="I32" s="172">
        <f t="shared" si="7"/>
        <v>0</v>
      </c>
      <c r="J32" s="172">
        <f t="shared" si="7"/>
        <v>0</v>
      </c>
      <c r="K32" s="172">
        <f t="shared" si="7"/>
        <v>0</v>
      </c>
      <c r="L32" s="172">
        <f t="shared" si="7"/>
        <v>0</v>
      </c>
      <c r="M32" s="172">
        <f t="shared" si="7"/>
        <v>0</v>
      </c>
      <c r="N32" s="172">
        <f t="shared" si="7"/>
        <v>0</v>
      </c>
      <c r="O32" s="172">
        <f t="shared" si="7"/>
        <v>0</v>
      </c>
      <c r="P32" s="149"/>
    </row>
    <row r="33" spans="4:17" ht="15.75" customHeight="1"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49"/>
      <c r="Q33" s="11"/>
    </row>
  </sheetData>
  <mergeCells count="3">
    <mergeCell ref="C2:O2"/>
    <mergeCell ref="C3:O3"/>
    <mergeCell ref="C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Premisas</vt:lpstr>
      <vt:lpstr>Balance General 2023</vt:lpstr>
      <vt:lpstr>Estado Resultados 2023</vt:lpstr>
      <vt:lpstr>Insumos para Proyeccion</vt:lpstr>
      <vt:lpstr>Tabla de Amortizacion</vt:lpstr>
      <vt:lpstr>Proyeccion FDC 2024-1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Jimenez</dc:creator>
  <cp:lastModifiedBy>Antonio Jimenez</cp:lastModifiedBy>
  <dcterms:created xsi:type="dcterms:W3CDTF">2024-08-15T02:43:45Z</dcterms:created>
  <dcterms:modified xsi:type="dcterms:W3CDTF">2024-08-15T20:47:31Z</dcterms:modified>
</cp:coreProperties>
</file>